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-15" yWindow="-15" windowWidth="20730" windowHeight="10155" tabRatio="699"/>
  </bookViews>
  <sheets>
    <sheet name="Presup. EH-ENNA 2016 tgn" sheetId="34" r:id="rId1"/>
    <sheet name="Pres. EH-ENNA 2016 fin.ext" sheetId="36" r:id="rId2"/>
  </sheets>
  <definedNames>
    <definedName name="_xlnm.Print_Area" localSheetId="1">'Pres. EH-ENNA 2016 fin.ext'!#REF!</definedName>
    <definedName name="_xlnm.Print_Area" localSheetId="0">'Presup. EH-ENNA 2016 tgn'!$A$1:$J$200</definedName>
    <definedName name="_xlnm.Print_Titles" localSheetId="0">'Presup. EH-ENNA 2016 tgn'!$3:$4</definedName>
  </definedNames>
  <calcPr calcId="125725"/>
</workbook>
</file>

<file path=xl/calcChain.xml><?xml version="1.0" encoding="utf-8"?>
<calcChain xmlns="http://schemas.openxmlformats.org/spreadsheetml/2006/main">
  <c r="I198" i="36"/>
  <c r="H196"/>
  <c r="G196"/>
  <c r="J195"/>
  <c r="J193" s="1"/>
  <c r="G192"/>
  <c r="G187" s="1"/>
  <c r="G191"/>
  <c r="G190"/>
  <c r="G189"/>
  <c r="H188"/>
  <c r="G188"/>
  <c r="G186"/>
  <c r="H186" s="1"/>
  <c r="G184"/>
  <c r="J182" s="1"/>
  <c r="E184"/>
  <c r="H183"/>
  <c r="G183"/>
  <c r="G181"/>
  <c r="G180"/>
  <c r="G179"/>
  <c r="G174"/>
  <c r="G173"/>
  <c r="G172"/>
  <c r="G171"/>
  <c r="G170"/>
  <c r="G169"/>
  <c r="G168"/>
  <c r="G167"/>
  <c r="G166"/>
  <c r="G165"/>
  <c r="G164"/>
  <c r="H162" s="1"/>
  <c r="G163"/>
  <c r="G162"/>
  <c r="J161"/>
  <c r="G159"/>
  <c r="J158"/>
  <c r="G157"/>
  <c r="H156"/>
  <c r="G156"/>
  <c r="J155"/>
  <c r="G153"/>
  <c r="G152"/>
  <c r="F152"/>
  <c r="G151"/>
  <c r="F151"/>
  <c r="F150"/>
  <c r="G150" s="1"/>
  <c r="H148"/>
  <c r="G148"/>
  <c r="J147"/>
  <c r="E146"/>
  <c r="G146" s="1"/>
  <c r="E144"/>
  <c r="G144" s="1"/>
  <c r="G143"/>
  <c r="G142"/>
  <c r="E142"/>
  <c r="G141"/>
  <c r="G138"/>
  <c r="G137"/>
  <c r="H135" s="1"/>
  <c r="G136"/>
  <c r="G135"/>
  <c r="J134"/>
  <c r="G133"/>
  <c r="G132"/>
  <c r="G131"/>
  <c r="H131" s="1"/>
  <c r="G128"/>
  <c r="G127"/>
  <c r="H127" s="1"/>
  <c r="H125"/>
  <c r="J124"/>
  <c r="G121"/>
  <c r="G120"/>
  <c r="G119"/>
  <c r="G118"/>
  <c r="G117"/>
  <c r="G116"/>
  <c r="G115"/>
  <c r="G114"/>
  <c r="G113"/>
  <c r="G112"/>
  <c r="G111"/>
  <c r="H111" s="1"/>
  <c r="G109"/>
  <c r="G108"/>
  <c r="H108" s="1"/>
  <c r="G106"/>
  <c r="J105" s="1"/>
  <c r="G104"/>
  <c r="E103"/>
  <c r="G103" s="1"/>
  <c r="J89" s="1"/>
  <c r="G102"/>
  <c r="G101"/>
  <c r="G100"/>
  <c r="G99"/>
  <c r="G98"/>
  <c r="G97"/>
  <c r="G96"/>
  <c r="G95"/>
  <c r="G94"/>
  <c r="G93"/>
  <c r="G92"/>
  <c r="G91"/>
  <c r="G90"/>
  <c r="G87"/>
  <c r="H86"/>
  <c r="G86"/>
  <c r="J85"/>
  <c r="G83"/>
  <c r="G82"/>
  <c r="G81"/>
  <c r="G80"/>
  <c r="G79"/>
  <c r="J78" s="1"/>
  <c r="G76"/>
  <c r="G75"/>
  <c r="G74"/>
  <c r="E73"/>
  <c r="G73" s="1"/>
  <c r="G72"/>
  <c r="F71"/>
  <c r="E71"/>
  <c r="G71" s="1"/>
  <c r="G70"/>
  <c r="F69"/>
  <c r="E69"/>
  <c r="G69" s="1"/>
  <c r="G68"/>
  <c r="J67" s="1"/>
  <c r="G66"/>
  <c r="G65"/>
  <c r="G64"/>
  <c r="F63"/>
  <c r="G62"/>
  <c r="E62"/>
  <c r="F61"/>
  <c r="E60"/>
  <c r="G60" s="1"/>
  <c r="E59"/>
  <c r="E63" s="1"/>
  <c r="G63" s="1"/>
  <c r="G58"/>
  <c r="G57"/>
  <c r="F57"/>
  <c r="E57"/>
  <c r="E56"/>
  <c r="G56" s="1"/>
  <c r="F55"/>
  <c r="G54"/>
  <c r="E54"/>
  <c r="E55" s="1"/>
  <c r="G55" s="1"/>
  <c r="G53"/>
  <c r="E53"/>
  <c r="G52"/>
  <c r="G51"/>
  <c r="G50"/>
  <c r="G49"/>
  <c r="G47"/>
  <c r="G46"/>
  <c r="G45"/>
  <c r="G44"/>
  <c r="G43"/>
  <c r="G42"/>
  <c r="G41"/>
  <c r="H39" s="1"/>
  <c r="G40"/>
  <c r="G39"/>
  <c r="J38"/>
  <c r="G36"/>
  <c r="G35"/>
  <c r="G34"/>
  <c r="G33"/>
  <c r="J32" s="1"/>
  <c r="H31"/>
  <c r="G31"/>
  <c r="J30"/>
  <c r="J27"/>
  <c r="G23"/>
  <c r="G22"/>
  <c r="G21"/>
  <c r="G20"/>
  <c r="G19"/>
  <c r="G18"/>
  <c r="G17"/>
  <c r="G16"/>
  <c r="G15"/>
  <c r="G14"/>
  <c r="G13"/>
  <c r="G12"/>
  <c r="G11"/>
  <c r="G10"/>
  <c r="G9"/>
  <c r="G8"/>
  <c r="G7"/>
  <c r="G6"/>
  <c r="H5" s="1"/>
  <c r="G5"/>
  <c r="J23" s="1"/>
  <c r="J123" i="34"/>
  <c r="J199"/>
  <c r="J149" i="36" l="1"/>
  <c r="H150"/>
  <c r="J140"/>
  <c r="H141"/>
  <c r="G59"/>
  <c r="H68"/>
  <c r="H79"/>
  <c r="J107"/>
  <c r="J110"/>
  <c r="J126"/>
  <c r="J122" s="1"/>
  <c r="J130"/>
  <c r="J185"/>
  <c r="E145"/>
  <c r="G145" s="1"/>
  <c r="E61"/>
  <c r="G61" s="1"/>
  <c r="J48" s="1"/>
  <c r="J28" s="1"/>
  <c r="J198" s="1"/>
  <c r="J199" s="1"/>
  <c r="G25" i="34"/>
  <c r="H49" i="36" l="1"/>
  <c r="H198" s="1"/>
  <c r="G8" i="34"/>
  <c r="F22"/>
  <c r="G22" s="1"/>
  <c r="F2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E21"/>
  <c r="G21" l="1"/>
  <c r="J7" s="1"/>
  <c r="J204" s="1"/>
  <c r="J125" l="1"/>
  <c r="H126"/>
  <c r="G128" l="1"/>
  <c r="E185"/>
  <c r="G185" s="1"/>
  <c r="G184"/>
  <c r="G182"/>
  <c r="G181"/>
  <c r="G180"/>
  <c r="G175"/>
  <c r="G174"/>
  <c r="G173"/>
  <c r="G172"/>
  <c r="G171"/>
  <c r="G170"/>
  <c r="G169"/>
  <c r="G168"/>
  <c r="G167"/>
  <c r="G166"/>
  <c r="G165"/>
  <c r="G164"/>
  <c r="G163"/>
  <c r="G158"/>
  <c r="G157"/>
  <c r="G154"/>
  <c r="F153"/>
  <c r="G153" s="1"/>
  <c r="F152"/>
  <c r="G152" s="1"/>
  <c r="F151"/>
  <c r="G151" s="1"/>
  <c r="E147"/>
  <c r="G147" s="1"/>
  <c r="E145"/>
  <c r="G145" s="1"/>
  <c r="G144"/>
  <c r="E143"/>
  <c r="G143" s="1"/>
  <c r="G142"/>
  <c r="G139"/>
  <c r="G138"/>
  <c r="G137"/>
  <c r="G136"/>
  <c r="G134"/>
  <c r="G133"/>
  <c r="G132"/>
  <c r="G129"/>
  <c r="G121"/>
  <c r="G120"/>
  <c r="G119"/>
  <c r="G118"/>
  <c r="G117"/>
  <c r="G116"/>
  <c r="G115"/>
  <c r="G114"/>
  <c r="G113"/>
  <c r="G112"/>
  <c r="G110"/>
  <c r="G109"/>
  <c r="G39"/>
  <c r="E38"/>
  <c r="G38" s="1"/>
  <c r="G37"/>
  <c r="G36"/>
  <c r="G35"/>
  <c r="G34"/>
  <c r="G33"/>
  <c r="G32"/>
  <c r="G31"/>
  <c r="G30"/>
  <c r="G29"/>
  <c r="G28"/>
  <c r="G27"/>
  <c r="G26"/>
  <c r="G103"/>
  <c r="G100"/>
  <c r="G99"/>
  <c r="G98"/>
  <c r="G97"/>
  <c r="G96"/>
  <c r="G93"/>
  <c r="G92"/>
  <c r="G91"/>
  <c r="E90"/>
  <c r="G90" s="1"/>
  <c r="G89"/>
  <c r="F88"/>
  <c r="E88"/>
  <c r="G87"/>
  <c r="F86"/>
  <c r="E86"/>
  <c r="G85"/>
  <c r="G83"/>
  <c r="G82"/>
  <c r="G81"/>
  <c r="F80"/>
  <c r="E79"/>
  <c r="G79" s="1"/>
  <c r="F78"/>
  <c r="E77"/>
  <c r="E78" s="1"/>
  <c r="E76"/>
  <c r="E80" s="1"/>
  <c r="G75"/>
  <c r="F74"/>
  <c r="E73"/>
  <c r="G73" s="1"/>
  <c r="F72"/>
  <c r="E71"/>
  <c r="E72" s="1"/>
  <c r="E70"/>
  <c r="G69"/>
  <c r="G68"/>
  <c r="G67"/>
  <c r="G66"/>
  <c r="G64"/>
  <c r="G63"/>
  <c r="G62"/>
  <c r="G61"/>
  <c r="G60"/>
  <c r="G59"/>
  <c r="G58"/>
  <c r="G57"/>
  <c r="G56"/>
  <c r="G53"/>
  <c r="G52"/>
  <c r="G51"/>
  <c r="G50"/>
  <c r="J24" l="1"/>
  <c r="J150"/>
  <c r="J156"/>
  <c r="J108"/>
  <c r="J135"/>
  <c r="J49"/>
  <c r="E74"/>
  <c r="G74" s="1"/>
  <c r="G70"/>
  <c r="J55"/>
  <c r="J95"/>
  <c r="J162"/>
  <c r="J183"/>
  <c r="J127"/>
  <c r="E146"/>
  <c r="G146" s="1"/>
  <c r="J141" s="1"/>
  <c r="G86"/>
  <c r="G78"/>
  <c r="G88"/>
  <c r="G72"/>
  <c r="G80"/>
  <c r="G71"/>
  <c r="G77"/>
  <c r="G76"/>
  <c r="I199"/>
  <c r="G197"/>
  <c r="J196" s="1"/>
  <c r="J194" s="1"/>
  <c r="G193"/>
  <c r="G192"/>
  <c r="G191"/>
  <c r="G190"/>
  <c r="G189"/>
  <c r="G187"/>
  <c r="J186" s="1"/>
  <c r="G160"/>
  <c r="J159" s="1"/>
  <c r="G149"/>
  <c r="H149" s="1"/>
  <c r="G122"/>
  <c r="J111" s="1"/>
  <c r="G107"/>
  <c r="J106" s="1"/>
  <c r="G104"/>
  <c r="J102" s="1"/>
  <c r="G48"/>
  <c r="J47" s="1"/>
  <c r="G41" l="1"/>
  <c r="G42"/>
  <c r="G43"/>
  <c r="G44"/>
  <c r="J84"/>
  <c r="J65"/>
  <c r="J45" s="1"/>
  <c r="H187"/>
  <c r="J148"/>
  <c r="H96"/>
  <c r="H132"/>
  <c r="H189"/>
  <c r="H136"/>
  <c r="H85"/>
  <c r="H112"/>
  <c r="G188"/>
  <c r="H56"/>
  <c r="H8"/>
  <c r="H66"/>
  <c r="H142"/>
  <c r="H157"/>
  <c r="H48"/>
  <c r="H197"/>
  <c r="J131"/>
  <c r="H151"/>
  <c r="H103"/>
  <c r="H128"/>
  <c r="H109"/>
  <c r="H163"/>
  <c r="H184"/>
  <c r="J40" l="1"/>
  <c r="H199"/>
  <c r="J5" l="1"/>
  <c r="J200" s="1"/>
  <c r="J205"/>
  <c r="J206" s="1"/>
</calcChain>
</file>

<file path=xl/comments1.xml><?xml version="1.0" encoding="utf-8"?>
<comments xmlns="http://schemas.openxmlformats.org/spreadsheetml/2006/main">
  <authors>
    <author>cescobar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cescobar:</t>
        </r>
        <r>
          <rPr>
            <sz val="9"/>
            <color indexed="81"/>
            <rFont val="Tahoma"/>
            <family val="2"/>
          </rPr>
          <t xml:space="preserve">
Inicio de contrato 10 septiembre 2014. Sandra Loza</t>
        </r>
      </text>
    </comment>
  </commentList>
</comments>
</file>

<file path=xl/comments2.xml><?xml version="1.0" encoding="utf-8"?>
<comments xmlns="http://schemas.openxmlformats.org/spreadsheetml/2006/main">
  <authors>
    <author>cescobar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cescobar:</t>
        </r>
        <r>
          <rPr>
            <sz val="9"/>
            <color indexed="81"/>
            <rFont val="Tahoma"/>
            <family val="2"/>
          </rPr>
          <t xml:space="preserve">
Inicio de contrato 10 septiembre 2014. Sandra Loza</t>
        </r>
      </text>
    </comment>
  </commentList>
</comments>
</file>

<file path=xl/sharedStrings.xml><?xml version="1.0" encoding="utf-8"?>
<sst xmlns="http://schemas.openxmlformats.org/spreadsheetml/2006/main" count="673" uniqueCount="209">
  <si>
    <t>Refrigerios capacitación (instructores)</t>
  </si>
  <si>
    <t>Hojas</t>
  </si>
  <si>
    <t>Pieza</t>
  </si>
  <si>
    <t>Bs.</t>
  </si>
  <si>
    <t>DETALLE</t>
  </si>
  <si>
    <t>UNIDAD</t>
  </si>
  <si>
    <t>Salario/Costo unitario</t>
  </si>
  <si>
    <t>Personas</t>
  </si>
  <si>
    <t>Total</t>
  </si>
  <si>
    <t>individuales</t>
  </si>
  <si>
    <t>Pasajes/persona</t>
  </si>
  <si>
    <t>Viáticos/persona</t>
  </si>
  <si>
    <t>Servicio</t>
  </si>
  <si>
    <t>Unidad</t>
  </si>
  <si>
    <t>Mes</t>
  </si>
  <si>
    <t>Global</t>
  </si>
  <si>
    <t>Juego</t>
  </si>
  <si>
    <t>Rollo</t>
  </si>
  <si>
    <t>juego</t>
  </si>
  <si>
    <t>Meses/Días</t>
  </si>
  <si>
    <t>Día</t>
  </si>
  <si>
    <t>Estipendio/día</t>
  </si>
  <si>
    <t>Envio Material de oficina central a Departamentales</t>
  </si>
  <si>
    <t>Tarjeta</t>
  </si>
  <si>
    <t xml:space="preserve">Gasto de llamadas telefonicas: Personal de Planta y Consultores de Encuesta </t>
  </si>
  <si>
    <t>Encuestador  (Área Rural)</t>
  </si>
  <si>
    <t>Choferes</t>
  </si>
  <si>
    <t>Guías y asémilas (área dispersa dptos. menos Beni y Pando)</t>
  </si>
  <si>
    <t>Alquiler de garajes para vehículos</t>
  </si>
  <si>
    <t>Guías y asémilas (área dispersa: Beni , Pando)</t>
  </si>
  <si>
    <t>Cartas para edificios</t>
  </si>
  <si>
    <t>Pasajes terrestres ida y vuelta suspervisión rural del equipo técnico La Paz</t>
  </si>
  <si>
    <t>Cartucho de tinta impresora a color cyan (GPR-23) (impresora Cannon IRC-3080i)</t>
  </si>
  <si>
    <t>Cartucho de tinta impresora a color negro (GPR-23) (impresora Cannon IRC-3080i)</t>
  </si>
  <si>
    <t>Cartucho de tinta impresora a color magenta (GPR-23) (impresora Cannon IRC-3080i)</t>
  </si>
  <si>
    <t>Cartucho de tinta impresora a color amarillo (GPR-23) (impresora Cannon IRC-3080i)</t>
  </si>
  <si>
    <t>Cartucho de tinta para ploter cyan (PFI 703 CYAN) Plotter Cannon iPF 815</t>
  </si>
  <si>
    <t>Cartucho de tinta para ploter yellow (PFI 703 YELLOW) Plotter Cannon iPF 815</t>
  </si>
  <si>
    <t>Cartucho de tinta para ploter Magenta (PFI 703 MAGENTA) Plotter Cannon iPF 815</t>
  </si>
  <si>
    <t>Cartucho de tinta para ploter MBK (PFI 703 MATTE BLACK) Plotter Cannon iPF 815</t>
  </si>
  <si>
    <t>Cartucho de tinta para ploter BK (PFI 303 BLACK) Plotter Cannon iPF 815</t>
  </si>
  <si>
    <t>Papel bond en rollo para ploter 0,90 x 50 mts (Cartografía)</t>
  </si>
  <si>
    <t>Tonner para impresora Canon LBP 6780x toner (GPR  40H)  (Oficina)</t>
  </si>
  <si>
    <t>Productos de artes gráficas Correa de 15 cm con ganchilla serigrafiado</t>
  </si>
  <si>
    <t>Credenciales</t>
  </si>
  <si>
    <t>Servicio de fotocopias</t>
  </si>
  <si>
    <t>Mantenimiento de vehículos (Llantería)</t>
  </si>
  <si>
    <t>Par</t>
  </si>
  <si>
    <t>Botas de goma para lluvia</t>
  </si>
  <si>
    <t>Tonner Fotocopiadora multifunciones Canon a color</t>
  </si>
  <si>
    <t>Impresora multifunción a color</t>
  </si>
  <si>
    <t>Transporte de personal Encuestadores  Urbana</t>
  </si>
  <si>
    <t xml:space="preserve">Alquiler de aulas capacitación </t>
  </si>
  <si>
    <t>Manual del Supervisor</t>
  </si>
  <si>
    <t xml:space="preserve">Manual Encuestador a Hogares </t>
  </si>
  <si>
    <t xml:space="preserve">Cartas para el jefe de hogar </t>
  </si>
  <si>
    <t xml:space="preserve">Cartas para autoridades </t>
  </si>
  <si>
    <t>Refrigerios capacitación (personal operativo)</t>
  </si>
  <si>
    <t>Papel Bond Tamaño Carta de 75 Grs.</t>
  </si>
  <si>
    <t>Papel bond, resma  (impresión cartografía)</t>
  </si>
  <si>
    <t>Cartulina hilada Tamaño carta</t>
  </si>
  <si>
    <t>Archivadores de palanca de 3 1/2 tamaño oficio lomo ancho</t>
  </si>
  <si>
    <t xml:space="preserve">Bolsas de dormir </t>
  </si>
  <si>
    <t xml:space="preserve">Confección de Gorras con viceras </t>
  </si>
  <si>
    <t>Confección de Chalecos</t>
  </si>
  <si>
    <t xml:space="preserve">Confección de Ponchos plásticos </t>
  </si>
  <si>
    <t xml:space="preserve">Bloqueadores Solares </t>
  </si>
  <si>
    <t>Cinta de embalaje transparente</t>
  </si>
  <si>
    <t xml:space="preserve">Pegamento en barra UHU </t>
  </si>
  <si>
    <t xml:space="preserve">Cinta maskin </t>
  </si>
  <si>
    <t xml:space="preserve">Pos ts </t>
  </si>
  <si>
    <t>Codificadores Departamentales</t>
  </si>
  <si>
    <t>Repelentes</t>
  </si>
  <si>
    <t>Linternas</t>
  </si>
  <si>
    <t>Encuestadores</t>
  </si>
  <si>
    <t>Tonner Fotocopiadora Impresora Canon iF 1740i Toner (GPR 39)  (Oficina)</t>
  </si>
  <si>
    <t>Servicio de impresión de tripticos con principales indicadores de la Encuesta Hogares</t>
  </si>
  <si>
    <t>Editores Departamentales</t>
  </si>
  <si>
    <t>Litros/día</t>
  </si>
  <si>
    <t xml:space="preserve">Combustible para el operativo </t>
  </si>
  <si>
    <t>Combustible para deslizadores</t>
  </si>
  <si>
    <t>Costo de publicación de convocatorias</t>
  </si>
  <si>
    <t>Computadoras de escritorio (Codificadores y Revisores informaticos)</t>
  </si>
  <si>
    <t>SERVICIOS NO PERSONALES</t>
  </si>
  <si>
    <t>Otros Alquileres</t>
  </si>
  <si>
    <t>Publicidad</t>
  </si>
  <si>
    <t>MATERIALES Y SUMINISTROS</t>
  </si>
  <si>
    <t>Útiles y Materiales Eléctricos</t>
  </si>
  <si>
    <t>IMPUESTOS, REGALIAS Y TASAS</t>
  </si>
  <si>
    <t>Comunicaciones</t>
  </si>
  <si>
    <t>Calzados</t>
  </si>
  <si>
    <t>Especialista en Gestión Administrativa de Proyectos</t>
  </si>
  <si>
    <t>Pasaje terrestre ida y vuelta (Oruro y Sucre-Potosí)  Supervisión operativo de Campo a nivel nacional</t>
  </si>
  <si>
    <t>Supervisión Equipo Técnico al operativo de campo a nivel nacional</t>
  </si>
  <si>
    <t>Peajes para el operativo de Campo</t>
  </si>
  <si>
    <t>Swichs ( 24 puertos)</t>
  </si>
  <si>
    <t>Estuches para tablet</t>
  </si>
  <si>
    <t>Productos de Cuero y Caucho</t>
  </si>
  <si>
    <t>Mantenimiento y Reparación de vehiculos</t>
  </si>
  <si>
    <t>Lavado y fumigado de vehiculos</t>
  </si>
  <si>
    <t>Publicidad (Material de difusión )</t>
  </si>
  <si>
    <t>$us</t>
  </si>
  <si>
    <t xml:space="preserve">Servidores </t>
  </si>
  <si>
    <t>Data Storage</t>
  </si>
  <si>
    <t>Telefonía</t>
  </si>
  <si>
    <t>Pasajes al Interior del País</t>
  </si>
  <si>
    <t>Viáticos por Viajes al Interior del País.</t>
  </si>
  <si>
    <t>Transporte de Personal</t>
  </si>
  <si>
    <t>Mantenimiento y Reparación de Vehículos, Maquinaria y Equipos</t>
  </si>
  <si>
    <t>Lavandería, Limpieza e Higiene</t>
  </si>
  <si>
    <t>Servicios de Imprenta, Fotocopiado y Fotográficos</t>
  </si>
  <si>
    <t>Gastos por Alimentación y Otros Similares</t>
  </si>
  <si>
    <t>Papel</t>
  </si>
  <si>
    <t>Productos de Artes Gráficas</t>
  </si>
  <si>
    <t>Confecciones Textiles</t>
  </si>
  <si>
    <t>Combustibles, Lubricantes y Derivados para consumo</t>
  </si>
  <si>
    <t>Productos Químicos y Farmacéuticos</t>
  </si>
  <si>
    <t>Útiles de Escritorio y Oficina</t>
  </si>
  <si>
    <t>Tasas</t>
  </si>
  <si>
    <t>Régimen de Corto Plazo (Salud 10% Permanentes y eventuales)</t>
  </si>
  <si>
    <t>Prima de Riesgo Profesional Régimen de Largo Plazo (1,71% sobre el total ganado)</t>
  </si>
  <si>
    <t>Aporte Patronal Solidario (3% sobre el total ganado)</t>
  </si>
  <si>
    <t>Aporte Patronal para Vivienda (2% sobre el total ganado)</t>
  </si>
  <si>
    <t>Sub Total</t>
  </si>
  <si>
    <t>Servicios Básicos</t>
  </si>
  <si>
    <t>Servicios de Transporte y Seguros</t>
  </si>
  <si>
    <t>Alquileres</t>
  </si>
  <si>
    <t>Instalación, Mantenimiento y Reparaciones</t>
  </si>
  <si>
    <t>Servicios Profesionales y Comerciales</t>
  </si>
  <si>
    <t>Alimentos y Productos Agroforestales</t>
  </si>
  <si>
    <t>Productos de Papel, carton e Impresos</t>
  </si>
  <si>
    <t>Textiles y Vestuario</t>
  </si>
  <si>
    <t>Combustibles, Productos Químicos, Farmacéuticos y Otras Fuentes de Energía</t>
  </si>
  <si>
    <t>Productos Varios</t>
  </si>
  <si>
    <t>Tasas, Multas y Otros</t>
  </si>
  <si>
    <t>Profesional Departamental Técnico</t>
  </si>
  <si>
    <t>Supervisor General Departamental</t>
  </si>
  <si>
    <t>Refrigerio al Personal contratado (Bs18xdia)</t>
  </si>
  <si>
    <t>AÑO 2016</t>
  </si>
  <si>
    <t>PARTIDA</t>
  </si>
  <si>
    <t>Pasaje terrestre ida y vuelta (Oruro y Sucre- Potosí)(Viaje de instructores 2 personas de las Departamentales a La Paz)</t>
  </si>
  <si>
    <t>Capacitación a instructores Departamentales en La Paz</t>
  </si>
  <si>
    <t>Capacitación en las Departamentales por los Técnicos Nacionales</t>
  </si>
  <si>
    <t>Supervisíon Rural del equipo técnico al operativo de campo LP</t>
  </si>
  <si>
    <t>Supervisiòn Rural del Profesional Departamental Técnico/Supervisor General Departamental</t>
  </si>
  <si>
    <t>Transporte de personal Supervisores de Campo Urbanas</t>
  </si>
  <si>
    <t>Transporte de personal Profesional Departamental Técnico</t>
  </si>
  <si>
    <t>Transporte de personal Supervisor General Departamental</t>
  </si>
  <si>
    <t>Profesional en Operativos de Campo</t>
  </si>
  <si>
    <t>Editores Nacionales</t>
  </si>
  <si>
    <t>Supervisor de Campo</t>
  </si>
  <si>
    <t xml:space="preserve">Sobre Manila </t>
  </si>
  <si>
    <t>Mochilas Grandes</t>
  </si>
  <si>
    <t>Mochilas pequeñas portadocumentos</t>
  </si>
  <si>
    <t>Boligrafos</t>
  </si>
  <si>
    <t>Señaladores (banderitas)</t>
  </si>
  <si>
    <t>Pilas para linternas (2 pilas por linternas)</t>
  </si>
  <si>
    <t>Prueba Piloto</t>
  </si>
  <si>
    <t>Tablet</t>
  </si>
  <si>
    <t xml:space="preserve">Gastos en llamadas telefónicas: Encuestadores (348) </t>
  </si>
  <si>
    <t xml:space="preserve">Gasto en llamadas telefonicas: Supervisores de Campo (58) </t>
  </si>
  <si>
    <t>Gasto de llamadas telefonicas: Profesional Departamental técnico (10) y Supervisores Generales Departamental 27)</t>
  </si>
  <si>
    <t>Pasaje aéreo ida y vuelta (7 Dptos.) (capacitacion a instructores de las Departamentales en la ciudad de La Paz)</t>
  </si>
  <si>
    <t>Pasaje aéreo ida y vuelta (Capacitacion en las Departamentales por Técnicos Nacionales</t>
  </si>
  <si>
    <t>Pasaje terrestre ida y vuelta ( Sucre- Potosí, Oruro) (Capacitación en las departamentales por Técnicos Nacionales</t>
  </si>
  <si>
    <t>Pasaje aéreo ida y vuelta  Supervisión Operativo de Campo a nivel nacional</t>
  </si>
  <si>
    <t>Pasaje terrestre ida y vuelta (Supervisión área rural  de Profesional Departamental Técnico/Supervisor  General Departamental.) LP,CBBy SC</t>
  </si>
  <si>
    <t>Pasaje terrestre ida y vuelta (Supervisión área rural  de Profesional Departamental Técnico/Supervisor  General Departamental.)CH,OR,PT,TJ,BE y PD</t>
  </si>
  <si>
    <t>Supervisor de Campol (Área Rural)</t>
  </si>
  <si>
    <t>Transporte de personal Personal del equipo técnico</t>
  </si>
  <si>
    <t>Temáticos</t>
  </si>
  <si>
    <t>Programadores</t>
  </si>
  <si>
    <t>Supervisor de Codificación Nacional</t>
  </si>
  <si>
    <t>Codificadores Nacionales</t>
  </si>
  <si>
    <t>Técnicos de Operaciones</t>
  </si>
  <si>
    <t>Cuestionario Multitemático Hogar  Adicional del 25% para el Operativo)</t>
  </si>
  <si>
    <t>Cuestionario Niño Adicinal del 25%</t>
  </si>
  <si>
    <t>Manual del Editor</t>
  </si>
  <si>
    <t>Formularios LV-3</t>
  </si>
  <si>
    <t>Equipos de Computación</t>
  </si>
  <si>
    <t xml:space="preserve">Gastos por Refrigerios al personal permanente, eventual y consultores </t>
  </si>
  <si>
    <r>
      <t xml:space="preserve">Cuadernos de 100 hojas con espiral </t>
    </r>
    <r>
      <rPr>
        <sz val="10"/>
        <color indexed="10"/>
        <rFont val="Arial"/>
        <family val="2"/>
      </rPr>
      <t xml:space="preserve"> </t>
    </r>
  </si>
  <si>
    <t>(En Bs)</t>
  </si>
  <si>
    <t>PRESUPUESTO: ENCUESTA DE HOGARES - ENCUESTA DE TRABAJO DE NIÑAS, NIÑOS Y ADOLESCENTES 2016</t>
  </si>
  <si>
    <t>SERVICIOS PERSONALES</t>
  </si>
  <si>
    <t>Empleados Permanentes</t>
  </si>
  <si>
    <t>Aguinaldos</t>
  </si>
  <si>
    <t>Previsión Social</t>
  </si>
  <si>
    <t>Empleados No Permanentes</t>
  </si>
  <si>
    <t>Personal Eventual</t>
  </si>
  <si>
    <t>Presupuesto con consultorías de línea (Bs)</t>
  </si>
  <si>
    <t>Incremento Aguinaldos (Bs)</t>
  </si>
  <si>
    <t>Incremento Previsión Social (Bs)</t>
  </si>
  <si>
    <t>Total (Bs)</t>
  </si>
  <si>
    <t>Especialista en Procesamiento de Bases de Datos</t>
  </si>
  <si>
    <t>Especialista en Difusión</t>
  </si>
  <si>
    <t xml:space="preserve">Especialista en Capacitación  </t>
  </si>
  <si>
    <t xml:space="preserve">Especialista en Temática </t>
  </si>
  <si>
    <t>Especialista en Codificación y Consistencia</t>
  </si>
  <si>
    <t>Especialista Operativos de Campo</t>
  </si>
  <si>
    <t xml:space="preserve">Responsable de Encuesta </t>
  </si>
  <si>
    <t>Supervisor General</t>
  </si>
  <si>
    <t>Revisores y Consolidadores</t>
  </si>
  <si>
    <t>Supervisor de brigada</t>
  </si>
  <si>
    <t>Técnicos Nacionales</t>
  </si>
  <si>
    <t>Choferes (Prueba Piloto)</t>
  </si>
  <si>
    <t xml:space="preserve">Supervisor de Brigada (Prueba Piloto) </t>
  </si>
  <si>
    <t>Encuestador  (Prueba Piloto)</t>
  </si>
  <si>
    <t>Consultores Individuales de Linea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</si>
</sst>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#,##0\ &quot;€&quot;;\-#,##0\ &quot;€&quot;"/>
    <numFmt numFmtId="165" formatCode="_-* #,##0.00\ _€_-;\-* #,##0.00\ _€_-;_-* &quot;-&quot;??\ _€_-;_-@_-"/>
    <numFmt numFmtId="166" formatCode="&quot;$b&quot;\ #,##0;&quot;$b&quot;\ \-#,##0"/>
    <numFmt numFmtId="167" formatCode="&quot;$b&quot;\ #,##0;[Red]&quot;$b&quot;\ \-#,##0"/>
    <numFmt numFmtId="168" formatCode="_ * #,##0_ ;_ * \-#,##0_ ;_ * &quot;-&quot;_ ;_ @_ "/>
    <numFmt numFmtId="169" formatCode="_ * #,##0.00_ ;_ * \-#,##0.00_ ;_ * &quot;-&quot;??_ ;_ @_ "/>
    <numFmt numFmtId="170" formatCode="_-* #,##0\ _€_-;\-* #,##0\ _€_-;_-* &quot;-&quot;??\ _€_-;_-@_-"/>
    <numFmt numFmtId="171" formatCode="#,##0.0"/>
    <numFmt numFmtId="172" formatCode="_(* #,##0_);_(* \(#,##0\);_(* &quot;-&quot;??_);_(@_)"/>
    <numFmt numFmtId="173" formatCode="_-* #,##0\ _p_t_a_-;\-* #,##0\ _p_t_a_-;_-* &quot;-&quot;??\ _p_t_a_-;_-@_-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86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</cellStyleXfs>
  <cellXfs count="570">
    <xf numFmtId="0" fontId="0" fillId="0" borderId="0" xfId="0"/>
    <xf numFmtId="0" fontId="0" fillId="0" borderId="0" xfId="0"/>
    <xf numFmtId="0" fontId="0" fillId="4" borderId="0" xfId="0" applyFill="1"/>
    <xf numFmtId="0" fontId="9" fillId="0" borderId="0" xfId="0" applyFont="1"/>
    <xf numFmtId="0" fontId="8" fillId="0" borderId="0" xfId="0" applyFont="1"/>
    <xf numFmtId="3" fontId="0" fillId="0" borderId="0" xfId="0" applyNumberFormat="1"/>
    <xf numFmtId="0" fontId="3" fillId="0" borderId="7" xfId="384" applyNumberFormat="1" applyFont="1" applyFill="1" applyBorder="1" applyAlignment="1">
      <alignment horizontal="center"/>
    </xf>
    <xf numFmtId="0" fontId="3" fillId="0" borderId="61" xfId="384" applyNumberFormat="1" applyFont="1" applyFill="1" applyBorder="1" applyAlignment="1">
      <alignment horizontal="center"/>
    </xf>
    <xf numFmtId="0" fontId="3" fillId="0" borderId="2" xfId="384" applyFont="1" applyFill="1" applyBorder="1" applyAlignment="1">
      <alignment vertical="top"/>
    </xf>
    <xf numFmtId="0" fontId="4" fillId="6" borderId="1" xfId="384" applyFont="1" applyFill="1" applyBorder="1" applyAlignment="1">
      <alignment vertical="top"/>
    </xf>
    <xf numFmtId="0" fontId="3" fillId="0" borderId="71" xfId="384" applyNumberFormat="1" applyFont="1" applyFill="1" applyBorder="1" applyAlignment="1">
      <alignment horizontal="center"/>
    </xf>
    <xf numFmtId="3" fontId="13" fillId="3" borderId="4" xfId="0" applyNumberFormat="1" applyFont="1" applyFill="1" applyBorder="1"/>
    <xf numFmtId="3" fontId="13" fillId="3" borderId="34" xfId="0" applyNumberFormat="1" applyFont="1" applyFill="1" applyBorder="1"/>
    <xf numFmtId="0" fontId="11" fillId="0" borderId="0" xfId="0" applyFont="1"/>
    <xf numFmtId="0" fontId="3" fillId="0" borderId="9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vertical="center" wrapText="1"/>
    </xf>
    <xf numFmtId="0" fontId="3" fillId="0" borderId="0" xfId="0" applyFont="1" applyFill="1"/>
    <xf numFmtId="3" fontId="10" fillId="5" borderId="36" xfId="0" applyNumberFormat="1" applyFont="1" applyFill="1" applyBorder="1"/>
    <xf numFmtId="0" fontId="4" fillId="5" borderId="35" xfId="1" applyFont="1" applyFill="1" applyBorder="1" applyAlignment="1">
      <alignment horizontal="center" vertical="top" wrapText="1"/>
    </xf>
    <xf numFmtId="0" fontId="4" fillId="7" borderId="32" xfId="1" applyFont="1" applyFill="1" applyBorder="1" applyAlignment="1">
      <alignment horizontal="center" vertical="top" wrapText="1"/>
    </xf>
    <xf numFmtId="0" fontId="4" fillId="6" borderId="42" xfId="2" applyFont="1" applyFill="1" applyBorder="1" applyAlignment="1">
      <alignment horizontal="center" vertical="top" wrapText="1"/>
    </xf>
    <xf numFmtId="0" fontId="3" fillId="0" borderId="46" xfId="384" applyNumberFormat="1" applyFont="1" applyFill="1" applyBorder="1" applyAlignment="1">
      <alignment horizontal="center" vertical="top"/>
    </xf>
    <xf numFmtId="0" fontId="4" fillId="6" borderId="47" xfId="384" applyNumberFormat="1" applyFont="1" applyFill="1" applyBorder="1" applyAlignment="1">
      <alignment horizontal="center" vertical="top"/>
    </xf>
    <xf numFmtId="0" fontId="3" fillId="0" borderId="59" xfId="384" applyNumberFormat="1" applyFont="1" applyFill="1" applyBorder="1" applyAlignment="1">
      <alignment horizontal="center" vertical="top"/>
    </xf>
    <xf numFmtId="0" fontId="3" fillId="0" borderId="7" xfId="384" applyNumberFormat="1" applyFont="1" applyFill="1" applyBorder="1" applyAlignment="1">
      <alignment horizontal="center" vertical="top"/>
    </xf>
    <xf numFmtId="0" fontId="3" fillId="0" borderId="10" xfId="384" applyNumberFormat="1" applyFont="1" applyFill="1" applyBorder="1" applyAlignment="1">
      <alignment horizontal="center" vertical="top"/>
    </xf>
    <xf numFmtId="0" fontId="4" fillId="7" borderId="32" xfId="384" applyNumberFormat="1" applyFont="1" applyFill="1" applyBorder="1" applyAlignment="1">
      <alignment horizontal="center" vertical="top" wrapText="1"/>
    </xf>
    <xf numFmtId="0" fontId="4" fillId="6" borderId="49" xfId="384" applyNumberFormat="1" applyFont="1" applyFill="1" applyBorder="1" applyAlignment="1">
      <alignment horizontal="center" vertical="top"/>
    </xf>
    <xf numFmtId="0" fontId="3" fillId="0" borderId="61" xfId="384" applyNumberFormat="1" applyFont="1" applyFill="1" applyBorder="1" applyAlignment="1">
      <alignment horizontal="center" vertical="top"/>
    </xf>
    <xf numFmtId="0" fontId="3" fillId="0" borderId="49" xfId="384" applyNumberFormat="1" applyFont="1" applyFill="1" applyBorder="1" applyAlignment="1">
      <alignment horizontal="center" vertical="top"/>
    </xf>
    <xf numFmtId="0" fontId="3" fillId="4" borderId="61" xfId="384" applyNumberFormat="1" applyFont="1" applyFill="1" applyBorder="1" applyAlignment="1">
      <alignment horizontal="center" vertical="top"/>
    </xf>
    <xf numFmtId="0" fontId="3" fillId="4" borderId="7" xfId="384" applyNumberFormat="1" applyFont="1" applyFill="1" applyBorder="1" applyAlignment="1">
      <alignment horizontal="center" vertical="top"/>
    </xf>
    <xf numFmtId="0" fontId="3" fillId="4" borderId="49" xfId="384" applyNumberFormat="1" applyFont="1" applyFill="1" applyBorder="1" applyAlignment="1">
      <alignment horizontal="center" vertical="top"/>
    </xf>
    <xf numFmtId="0" fontId="4" fillId="7" borderId="35" xfId="384" applyNumberFormat="1" applyFont="1" applyFill="1" applyBorder="1" applyAlignment="1">
      <alignment horizontal="center" vertical="top" wrapText="1"/>
    </xf>
    <xf numFmtId="0" fontId="4" fillId="5" borderId="32" xfId="384" applyNumberFormat="1" applyFont="1" applyFill="1" applyBorder="1" applyAlignment="1">
      <alignment horizontal="center" vertical="top" wrapText="1"/>
    </xf>
    <xf numFmtId="0" fontId="4" fillId="7" borderId="38" xfId="384" applyNumberFormat="1" applyFont="1" applyFill="1" applyBorder="1" applyAlignment="1">
      <alignment horizontal="center" vertical="top" wrapText="1"/>
    </xf>
    <xf numFmtId="0" fontId="3" fillId="4" borderId="67" xfId="384" applyNumberFormat="1" applyFont="1" applyFill="1" applyBorder="1" applyAlignment="1">
      <alignment horizontal="center" vertical="top"/>
    </xf>
    <xf numFmtId="0" fontId="3" fillId="6" borderId="47" xfId="384" applyNumberFormat="1" applyFont="1" applyFill="1" applyBorder="1" applyAlignment="1">
      <alignment horizontal="center" vertical="top"/>
    </xf>
    <xf numFmtId="0" fontId="4" fillId="7" borderId="37" xfId="384" applyNumberFormat="1" applyFont="1" applyFill="1" applyBorder="1" applyAlignment="1">
      <alignment horizontal="center" vertical="top" wrapText="1"/>
    </xf>
    <xf numFmtId="0" fontId="3" fillId="0" borderId="50" xfId="384" applyNumberFormat="1" applyFont="1" applyFill="1" applyBorder="1" applyAlignment="1">
      <alignment horizontal="center" vertical="top"/>
    </xf>
    <xf numFmtId="0" fontId="4" fillId="6" borderId="7" xfId="384" applyNumberFormat="1" applyFont="1" applyFill="1" applyBorder="1" applyAlignment="1">
      <alignment horizontal="center" vertical="top"/>
    </xf>
    <xf numFmtId="0" fontId="3" fillId="4" borderId="10" xfId="384" applyNumberFormat="1" applyFont="1" applyFill="1" applyBorder="1" applyAlignment="1">
      <alignment horizontal="center" vertical="top"/>
    </xf>
    <xf numFmtId="0" fontId="4" fillId="6" borderId="55" xfId="384" applyNumberFormat="1" applyFont="1" applyFill="1" applyBorder="1" applyAlignment="1">
      <alignment horizontal="center" vertical="top"/>
    </xf>
    <xf numFmtId="0" fontId="4" fillId="5" borderId="32" xfId="1" applyFont="1" applyFill="1" applyBorder="1" applyAlignment="1">
      <alignment vertical="top" wrapText="1"/>
    </xf>
    <xf numFmtId="0" fontId="4" fillId="7" borderId="37" xfId="1" applyFont="1" applyFill="1" applyBorder="1" applyAlignment="1">
      <alignment vertical="top" wrapText="1"/>
    </xf>
    <xf numFmtId="0" fontId="4" fillId="6" borderId="43" xfId="2" applyFont="1" applyFill="1" applyBorder="1" applyAlignment="1">
      <alignment vertical="top" wrapText="1"/>
    </xf>
    <xf numFmtId="0" fontId="3" fillId="0" borderId="9" xfId="384" applyFont="1" applyFill="1" applyBorder="1" applyAlignment="1">
      <alignment vertical="top" wrapText="1"/>
    </xf>
    <xf numFmtId="0" fontId="4" fillId="6" borderId="1" xfId="384" applyFont="1" applyFill="1" applyBorder="1" applyAlignment="1">
      <alignment vertical="top" wrapText="1"/>
    </xf>
    <xf numFmtId="0" fontId="3" fillId="2" borderId="3" xfId="384" applyFont="1" applyFill="1" applyBorder="1" applyAlignment="1">
      <alignment vertical="top" wrapText="1"/>
    </xf>
    <xf numFmtId="0" fontId="3" fillId="2" borderId="2" xfId="384" applyFont="1" applyFill="1" applyBorder="1" applyAlignment="1">
      <alignment vertical="top" wrapText="1"/>
    </xf>
    <xf numFmtId="0" fontId="3" fillId="2" borderId="11" xfId="384" applyFont="1" applyFill="1" applyBorder="1" applyAlignment="1">
      <alignment vertical="top" wrapText="1"/>
    </xf>
    <xf numFmtId="0" fontId="4" fillId="7" borderId="37" xfId="384" applyFont="1" applyFill="1" applyBorder="1" applyAlignment="1">
      <alignment vertical="top" wrapText="1"/>
    </xf>
    <xf numFmtId="0" fontId="4" fillId="6" borderId="43" xfId="384" applyFont="1" applyFill="1" applyBorder="1" applyAlignment="1">
      <alignment vertical="top" wrapText="1"/>
    </xf>
    <xf numFmtId="0" fontId="3" fillId="4" borderId="62" xfId="384" applyFont="1" applyFill="1" applyBorder="1" applyAlignment="1">
      <alignment vertical="top" wrapText="1"/>
    </xf>
    <xf numFmtId="0" fontId="3" fillId="4" borderId="2" xfId="384" applyFont="1" applyFill="1" applyBorder="1" applyAlignment="1">
      <alignment vertical="top" wrapText="1"/>
    </xf>
    <xf numFmtId="0" fontId="3" fillId="4" borderId="43" xfId="384" applyFont="1" applyFill="1" applyBorder="1" applyAlignment="1">
      <alignment vertical="top" wrapText="1"/>
    </xf>
    <xf numFmtId="0" fontId="3" fillId="4" borderId="2" xfId="384" applyFont="1" applyFill="1" applyBorder="1" applyAlignment="1">
      <alignment horizontal="left" vertical="top" wrapText="1"/>
    </xf>
    <xf numFmtId="0" fontId="3" fillId="4" borderId="2" xfId="384" applyFont="1" applyFill="1" applyBorder="1" applyAlignment="1">
      <alignment vertical="top"/>
    </xf>
    <xf numFmtId="0" fontId="11" fillId="2" borderId="62" xfId="384" applyFont="1" applyFill="1" applyBorder="1" applyAlignment="1">
      <alignment horizontal="left" vertical="top" wrapText="1"/>
    </xf>
    <xf numFmtId="0" fontId="11" fillId="2" borderId="2" xfId="384" applyFont="1" applyFill="1" applyBorder="1" applyAlignment="1">
      <alignment vertical="top" wrapText="1"/>
    </xf>
    <xf numFmtId="0" fontId="11" fillId="2" borderId="2" xfId="384" applyFont="1" applyFill="1" applyBorder="1" applyAlignment="1">
      <alignment horizontal="left" vertical="top" wrapText="1"/>
    </xf>
    <xf numFmtId="0" fontId="10" fillId="7" borderId="37" xfId="384" applyFont="1" applyFill="1" applyBorder="1" applyAlignment="1">
      <alignment vertical="top" wrapText="1"/>
    </xf>
    <xf numFmtId="0" fontId="3" fillId="2" borderId="62" xfId="384" applyFont="1" applyFill="1" applyBorder="1" applyAlignment="1">
      <alignment vertical="top" wrapText="1"/>
    </xf>
    <xf numFmtId="0" fontId="4" fillId="7" borderId="35" xfId="384" applyFont="1" applyFill="1" applyBorder="1" applyAlignment="1">
      <alignment vertical="top" wrapText="1"/>
    </xf>
    <xf numFmtId="0" fontId="3" fillId="0" borderId="2" xfId="384" applyFont="1" applyFill="1" applyBorder="1" applyAlignment="1">
      <alignment vertical="top" wrapText="1"/>
    </xf>
    <xf numFmtId="0" fontId="4" fillId="6" borderId="43" xfId="384" applyFont="1" applyFill="1" applyBorder="1" applyAlignment="1">
      <alignment vertical="top"/>
    </xf>
    <xf numFmtId="0" fontId="3" fillId="0" borderId="2" xfId="384" applyFont="1" applyFill="1" applyBorder="1" applyAlignment="1">
      <alignment horizontal="left" vertical="top"/>
    </xf>
    <xf numFmtId="0" fontId="3" fillId="4" borderId="2" xfId="384" applyFont="1" applyFill="1" applyBorder="1" applyAlignment="1">
      <alignment horizontal="left" vertical="top"/>
    </xf>
    <xf numFmtId="0" fontId="3" fillId="0" borderId="3" xfId="384" applyFont="1" applyFill="1" applyBorder="1" applyAlignment="1">
      <alignment horizontal="left" vertical="top"/>
    </xf>
    <xf numFmtId="0" fontId="3" fillId="2" borderId="62" xfId="384" applyFont="1" applyFill="1" applyBorder="1" applyAlignment="1">
      <alignment vertical="top"/>
    </xf>
    <xf numFmtId="0" fontId="3" fillId="2" borderId="2" xfId="384" applyFont="1" applyFill="1" applyBorder="1" applyAlignment="1">
      <alignment vertical="top"/>
    </xf>
    <xf numFmtId="0" fontId="3" fillId="0" borderId="2" xfId="384" applyFont="1" applyFill="1" applyBorder="1" applyAlignment="1">
      <alignment horizontal="left" vertical="top" wrapText="1"/>
    </xf>
    <xf numFmtId="0" fontId="4" fillId="5" borderId="36" xfId="384" applyFont="1" applyFill="1" applyBorder="1" applyAlignment="1">
      <alignment vertical="top" wrapText="1"/>
    </xf>
    <xf numFmtId="0" fontId="4" fillId="7" borderId="9" xfId="15" applyFont="1" applyFill="1" applyBorder="1" applyAlignment="1">
      <alignment horizontal="left" vertical="top" wrapText="1"/>
    </xf>
    <xf numFmtId="0" fontId="3" fillId="0" borderId="3" xfId="384" applyFont="1" applyFill="1" applyBorder="1" applyAlignment="1">
      <alignment vertical="top"/>
    </xf>
    <xf numFmtId="0" fontId="4" fillId="6" borderId="1" xfId="384" applyFont="1" applyFill="1" applyBorder="1" applyAlignment="1">
      <alignment horizontal="left" vertical="top" wrapText="1"/>
    </xf>
    <xf numFmtId="0" fontId="4" fillId="7" borderId="36" xfId="384" applyFont="1" applyFill="1" applyBorder="1" applyAlignment="1">
      <alignment vertical="top" wrapText="1"/>
    </xf>
    <xf numFmtId="0" fontId="3" fillId="0" borderId="43" xfId="384" applyFont="1" applyFill="1" applyBorder="1" applyAlignment="1">
      <alignment vertical="top"/>
    </xf>
    <xf numFmtId="0" fontId="3" fillId="2" borderId="2" xfId="384" applyFont="1" applyFill="1" applyBorder="1" applyAlignment="1">
      <alignment horizontal="left" vertical="top" wrapText="1"/>
    </xf>
    <xf numFmtId="0" fontId="4" fillId="7" borderId="40" xfId="384" applyFont="1" applyFill="1" applyBorder="1" applyAlignment="1">
      <alignment horizontal="left" vertical="top" wrapText="1"/>
    </xf>
    <xf numFmtId="0" fontId="3" fillId="0" borderId="9" xfId="384" applyFont="1" applyFill="1" applyBorder="1" applyAlignment="1">
      <alignment vertical="top"/>
    </xf>
    <xf numFmtId="0" fontId="3" fillId="6" borderId="1" xfId="384" applyFont="1" applyFill="1" applyBorder="1" applyAlignment="1">
      <alignment vertical="top"/>
    </xf>
    <xf numFmtId="0" fontId="4" fillId="7" borderId="41" xfId="384" applyFont="1" applyFill="1" applyBorder="1" applyAlignment="1">
      <alignment vertical="top" wrapText="1"/>
    </xf>
    <xf numFmtId="0" fontId="4" fillId="6" borderId="2" xfId="384" applyFont="1" applyFill="1" applyBorder="1" applyAlignment="1">
      <alignment vertical="top"/>
    </xf>
    <xf numFmtId="0" fontId="3" fillId="0" borderId="11" xfId="384" applyFont="1" applyFill="1" applyBorder="1" applyAlignment="1">
      <alignment vertical="top"/>
    </xf>
    <xf numFmtId="0" fontId="4" fillId="7" borderId="40" xfId="384" applyFont="1" applyFill="1" applyBorder="1" applyAlignment="1">
      <alignment vertical="top" wrapText="1"/>
    </xf>
    <xf numFmtId="4" fontId="4" fillId="6" borderId="43" xfId="384" applyNumberFormat="1" applyFont="1" applyFill="1" applyBorder="1" applyAlignment="1">
      <alignment vertical="top"/>
    </xf>
    <xf numFmtId="0" fontId="3" fillId="4" borderId="81" xfId="384" applyFont="1" applyFill="1" applyBorder="1" applyAlignment="1">
      <alignment vertical="top"/>
    </xf>
    <xf numFmtId="0" fontId="3" fillId="0" borderId="62" xfId="384" applyFont="1" applyFill="1" applyBorder="1" applyAlignment="1">
      <alignment vertical="top"/>
    </xf>
    <xf numFmtId="0" fontId="4" fillId="6" borderId="3" xfId="384" applyFont="1" applyFill="1" applyBorder="1" applyAlignment="1">
      <alignment vertical="top"/>
    </xf>
    <xf numFmtId="0" fontId="4" fillId="6" borderId="56" xfId="384" applyFont="1" applyFill="1" applyBorder="1" applyAlignment="1">
      <alignment vertical="top"/>
    </xf>
    <xf numFmtId="0" fontId="3" fillId="0" borderId="5" xfId="384" applyFont="1" applyFill="1" applyBorder="1" applyAlignment="1">
      <alignment vertical="top"/>
    </xf>
    <xf numFmtId="0" fontId="11" fillId="0" borderId="0" xfId="0" applyFont="1" applyAlignment="1">
      <alignment vertical="top"/>
    </xf>
    <xf numFmtId="1" fontId="4" fillId="5" borderId="13" xfId="330" applyNumberFormat="1" applyFont="1" applyFill="1" applyBorder="1" applyAlignment="1">
      <alignment horizontal="center" vertical="top"/>
    </xf>
    <xf numFmtId="3" fontId="4" fillId="5" borderId="13" xfId="333" applyNumberFormat="1" applyFont="1" applyFill="1" applyBorder="1" applyAlignment="1">
      <alignment horizontal="center" vertical="top" wrapText="1"/>
    </xf>
    <xf numFmtId="170" fontId="4" fillId="5" borderId="14" xfId="333" applyNumberFormat="1" applyFont="1" applyFill="1" applyBorder="1" applyAlignment="1">
      <alignment horizontal="center" vertical="top"/>
    </xf>
    <xf numFmtId="0" fontId="11" fillId="0" borderId="6" xfId="0" applyFont="1" applyBorder="1" applyAlignment="1">
      <alignment vertical="top"/>
    </xf>
    <xf numFmtId="3" fontId="3" fillId="0" borderId="2" xfId="332" applyNumberFormat="1" applyFont="1" applyFill="1" applyBorder="1" applyAlignment="1">
      <alignment horizontal="right" vertical="top"/>
    </xf>
    <xf numFmtId="1" fontId="3" fillId="0" borderId="2" xfId="17" applyNumberFormat="1" applyFont="1" applyFill="1" applyBorder="1" applyAlignment="1">
      <alignment horizontal="right" vertical="top"/>
    </xf>
    <xf numFmtId="3" fontId="3" fillId="0" borderId="8" xfId="330" applyNumberFormat="1" applyFont="1" applyFill="1" applyBorder="1" applyAlignment="1">
      <alignment horizontal="right" vertical="top"/>
    </xf>
    <xf numFmtId="3" fontId="3" fillId="0" borderId="8" xfId="330" applyNumberFormat="1" applyFont="1" applyFill="1" applyBorder="1" applyAlignment="1">
      <alignment vertical="top"/>
    </xf>
    <xf numFmtId="1" fontId="11" fillId="0" borderId="0" xfId="0" applyNumberFormat="1" applyFont="1" applyFill="1" applyAlignment="1">
      <alignment vertical="top"/>
    </xf>
    <xf numFmtId="1" fontId="11" fillId="0" borderId="0" xfId="0" applyNumberFormat="1" applyFont="1" applyAlignment="1">
      <alignment vertical="top"/>
    </xf>
    <xf numFmtId="1" fontId="4" fillId="0" borderId="9" xfId="384" applyNumberFormat="1" applyFont="1" applyFill="1" applyBorder="1" applyAlignment="1">
      <alignment horizontal="center" vertical="top"/>
    </xf>
    <xf numFmtId="3" fontId="4" fillId="0" borderId="9" xfId="330" applyNumberFormat="1" applyFont="1" applyFill="1" applyBorder="1" applyAlignment="1">
      <alignment horizontal="center" vertical="top" wrapText="1"/>
    </xf>
    <xf numFmtId="1" fontId="4" fillId="0" borderId="9" xfId="330" applyNumberFormat="1" applyFont="1" applyFill="1" applyBorder="1" applyAlignment="1">
      <alignment horizontal="center" vertical="top"/>
    </xf>
    <xf numFmtId="3" fontId="4" fillId="0" borderId="9" xfId="333" applyNumberFormat="1" applyFont="1" applyFill="1" applyBorder="1" applyAlignment="1">
      <alignment horizontal="center" vertical="top" wrapText="1"/>
    </xf>
    <xf numFmtId="4" fontId="3" fillId="0" borderId="17" xfId="0" applyNumberFormat="1" applyFont="1" applyFill="1" applyBorder="1" applyAlignment="1">
      <alignment horizontal="right" vertical="top" wrapText="1"/>
    </xf>
    <xf numFmtId="1" fontId="4" fillId="0" borderId="2" xfId="384" applyNumberFormat="1" applyFont="1" applyFill="1" applyBorder="1" applyAlignment="1">
      <alignment horizontal="center" vertical="top"/>
    </xf>
    <xf numFmtId="3" fontId="4" fillId="0" borderId="2" xfId="330" applyNumberFormat="1" applyFont="1" applyFill="1" applyBorder="1" applyAlignment="1">
      <alignment horizontal="center" vertical="top" wrapText="1"/>
    </xf>
    <xf numFmtId="1" fontId="4" fillId="0" borderId="2" xfId="330" applyNumberFormat="1" applyFont="1" applyFill="1" applyBorder="1" applyAlignment="1">
      <alignment horizontal="center" vertical="top"/>
    </xf>
    <xf numFmtId="3" fontId="4" fillId="0" borderId="2" xfId="333" applyNumberFormat="1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right" vertical="top" wrapText="1"/>
    </xf>
    <xf numFmtId="1" fontId="4" fillId="0" borderId="3" xfId="384" applyNumberFormat="1" applyFont="1" applyFill="1" applyBorder="1" applyAlignment="1">
      <alignment horizontal="center" vertical="top"/>
    </xf>
    <xf numFmtId="3" fontId="4" fillId="0" borderId="3" xfId="330" applyNumberFormat="1" applyFont="1" applyFill="1" applyBorder="1" applyAlignment="1">
      <alignment horizontal="center" vertical="top" wrapText="1"/>
    </xf>
    <xf numFmtId="1" fontId="4" fillId="0" borderId="3" xfId="330" applyNumberFormat="1" applyFont="1" applyFill="1" applyBorder="1" applyAlignment="1">
      <alignment horizontal="center" vertical="top"/>
    </xf>
    <xf numFmtId="3" fontId="4" fillId="0" borderId="3" xfId="333" applyNumberFormat="1" applyFont="1" applyFill="1" applyBorder="1" applyAlignment="1">
      <alignment horizontal="center" vertical="top" wrapText="1"/>
    </xf>
    <xf numFmtId="4" fontId="3" fillId="0" borderId="18" xfId="0" applyNumberFormat="1" applyFont="1" applyFill="1" applyBorder="1" applyAlignment="1">
      <alignment horizontal="right" vertical="top" wrapText="1"/>
    </xf>
    <xf numFmtId="1" fontId="4" fillId="5" borderId="9" xfId="384" applyNumberFormat="1" applyFont="1" applyFill="1" applyBorder="1" applyAlignment="1">
      <alignment horizontal="center" vertical="top" wrapText="1"/>
    </xf>
    <xf numFmtId="3" fontId="4" fillId="5" borderId="9" xfId="330" applyNumberFormat="1" applyFont="1" applyFill="1" applyBorder="1" applyAlignment="1">
      <alignment horizontal="center" vertical="top" wrapText="1"/>
    </xf>
    <xf numFmtId="1" fontId="4" fillId="5" borderId="9" xfId="330" applyNumberFormat="1" applyFont="1" applyFill="1" applyBorder="1" applyAlignment="1">
      <alignment horizontal="center" vertical="top" wrapText="1"/>
    </xf>
    <xf numFmtId="3" fontId="4" fillId="5" borderId="9" xfId="333" applyNumberFormat="1" applyFont="1" applyFill="1" applyBorder="1" applyAlignment="1">
      <alignment horizontal="center" vertical="top" wrapText="1"/>
    </xf>
    <xf numFmtId="170" fontId="4" fillId="5" borderId="17" xfId="333" applyNumberFormat="1" applyFont="1" applyFill="1" applyBorder="1" applyAlignment="1">
      <alignment horizontal="center" vertical="top" wrapText="1"/>
    </xf>
    <xf numFmtId="3" fontId="10" fillId="5" borderId="79" xfId="0" applyNumberFormat="1" applyFont="1" applyFill="1" applyBorder="1" applyAlignment="1">
      <alignment vertical="top"/>
    </xf>
    <xf numFmtId="173" fontId="4" fillId="7" borderId="36" xfId="16" applyNumberFormat="1" applyFont="1" applyFill="1" applyBorder="1" applyAlignment="1">
      <alignment horizontal="right" vertical="top" wrapText="1"/>
    </xf>
    <xf numFmtId="173" fontId="4" fillId="7" borderId="36" xfId="16" applyNumberFormat="1" applyFont="1" applyFill="1" applyBorder="1" applyAlignment="1" applyProtection="1">
      <alignment horizontal="center" vertical="top" wrapText="1"/>
    </xf>
    <xf numFmtId="3" fontId="4" fillId="7" borderId="33" xfId="16" applyNumberFormat="1" applyFont="1" applyFill="1" applyBorder="1" applyAlignment="1" applyProtection="1">
      <alignment horizontal="center" vertical="top" wrapText="1"/>
    </xf>
    <xf numFmtId="3" fontId="11" fillId="7" borderId="33" xfId="0" applyNumberFormat="1" applyFont="1" applyFill="1" applyBorder="1" applyAlignment="1">
      <alignment vertical="top"/>
    </xf>
    <xf numFmtId="1" fontId="4" fillId="6" borderId="43" xfId="384" applyNumberFormat="1" applyFont="1" applyFill="1" applyBorder="1" applyAlignment="1">
      <alignment horizontal="center" vertical="top"/>
    </xf>
    <xf numFmtId="3" fontId="4" fillId="6" borderId="43" xfId="330" applyNumberFormat="1" applyFont="1" applyFill="1" applyBorder="1" applyAlignment="1">
      <alignment horizontal="center" vertical="top" wrapText="1"/>
    </xf>
    <xf numFmtId="1" fontId="4" fillId="6" borderId="43" xfId="330" applyNumberFormat="1" applyFont="1" applyFill="1" applyBorder="1" applyAlignment="1">
      <alignment horizontal="center" vertical="top"/>
    </xf>
    <xf numFmtId="3" fontId="4" fillId="6" borderId="43" xfId="333" applyNumberFormat="1" applyFont="1" applyFill="1" applyBorder="1" applyAlignment="1">
      <alignment horizontal="center" vertical="top" wrapText="1"/>
    </xf>
    <xf numFmtId="3" fontId="4" fillId="6" borderId="44" xfId="0" applyNumberFormat="1" applyFont="1" applyFill="1" applyBorder="1" applyAlignment="1">
      <alignment horizontal="right" vertical="top" wrapText="1"/>
    </xf>
    <xf numFmtId="0" fontId="11" fillId="0" borderId="34" xfId="0" applyFont="1" applyBorder="1" applyAlignment="1">
      <alignment vertical="top"/>
    </xf>
    <xf numFmtId="3" fontId="10" fillId="6" borderId="31" xfId="0" applyNumberFormat="1" applyFont="1" applyFill="1" applyBorder="1" applyAlignment="1">
      <alignment vertical="top"/>
    </xf>
    <xf numFmtId="3" fontId="3" fillId="0" borderId="9" xfId="331" applyNumberFormat="1" applyFont="1" applyFill="1" applyBorder="1" applyAlignment="1">
      <alignment vertical="top"/>
    </xf>
    <xf numFmtId="1" fontId="3" fillId="0" borderId="9" xfId="17" applyNumberFormat="1" applyFont="1" applyFill="1" applyBorder="1" applyAlignment="1">
      <alignment vertical="top"/>
    </xf>
    <xf numFmtId="3" fontId="3" fillId="0" borderId="17" xfId="330" applyNumberFormat="1" applyFont="1" applyFill="1" applyBorder="1" applyAlignment="1">
      <alignment vertical="top"/>
    </xf>
    <xf numFmtId="3" fontId="11" fillId="0" borderId="21" xfId="0" applyNumberFormat="1" applyFont="1" applyBorder="1" applyAlignment="1">
      <alignment vertical="top"/>
    </xf>
    <xf numFmtId="0" fontId="11" fillId="0" borderId="9" xfId="0" applyFont="1" applyBorder="1" applyAlignment="1">
      <alignment vertical="top"/>
    </xf>
    <xf numFmtId="3" fontId="11" fillId="0" borderId="17" xfId="0" applyNumberFormat="1" applyFont="1" applyBorder="1" applyAlignment="1">
      <alignment vertical="top"/>
    </xf>
    <xf numFmtId="3" fontId="4" fillId="6" borderId="1" xfId="331" applyNumberFormat="1" applyFont="1" applyFill="1" applyBorder="1" applyAlignment="1">
      <alignment vertical="top"/>
    </xf>
    <xf numFmtId="1" fontId="4" fillId="6" borderId="1" xfId="17" applyNumberFormat="1" applyFont="1" applyFill="1" applyBorder="1" applyAlignment="1">
      <alignment vertical="top"/>
    </xf>
    <xf numFmtId="3" fontId="4" fillId="6" borderId="48" xfId="330" applyNumberFormat="1" applyFont="1" applyFill="1" applyBorder="1" applyAlignment="1">
      <alignment vertical="top"/>
    </xf>
    <xf numFmtId="3" fontId="11" fillId="0" borderId="6" xfId="0" applyNumberFormat="1" applyFont="1" applyBorder="1" applyAlignment="1">
      <alignment vertical="top"/>
    </xf>
    <xf numFmtId="0" fontId="11" fillId="0" borderId="1" xfId="0" applyFont="1" applyBorder="1" applyAlignment="1">
      <alignment vertical="top"/>
    </xf>
    <xf numFmtId="3" fontId="10" fillId="6" borderId="48" xfId="0" applyNumberFormat="1" applyFont="1" applyFill="1" applyBorder="1" applyAlignment="1">
      <alignment vertical="top"/>
    </xf>
    <xf numFmtId="0" fontId="3" fillId="4" borderId="3" xfId="384" applyFont="1" applyFill="1" applyBorder="1" applyAlignment="1">
      <alignment vertical="top"/>
    </xf>
    <xf numFmtId="3" fontId="3" fillId="2" borderId="3" xfId="331" applyNumberFormat="1" applyFont="1" applyFill="1" applyBorder="1" applyAlignment="1">
      <alignment horizontal="right" vertical="top"/>
    </xf>
    <xf numFmtId="1" fontId="3" fillId="4" borderId="3" xfId="17" applyNumberFormat="1" applyFont="1" applyFill="1" applyBorder="1" applyAlignment="1">
      <alignment horizontal="right" vertical="top"/>
    </xf>
    <xf numFmtId="3" fontId="3" fillId="2" borderId="18" xfId="330" applyNumberFormat="1" applyFont="1" applyFill="1" applyBorder="1" applyAlignment="1">
      <alignment horizontal="right" vertical="top"/>
    </xf>
    <xf numFmtId="3" fontId="11" fillId="0" borderId="24" xfId="0" applyNumberFormat="1" applyFont="1" applyBorder="1" applyAlignment="1">
      <alignment vertical="top"/>
    </xf>
    <xf numFmtId="0" fontId="11" fillId="0" borderId="23" xfId="0" applyFont="1" applyBorder="1" applyAlignment="1">
      <alignment vertical="top"/>
    </xf>
    <xf numFmtId="3" fontId="10" fillId="4" borderId="82" xfId="0" applyNumberFormat="1" applyFont="1" applyFill="1" applyBorder="1" applyAlignment="1">
      <alignment vertical="top"/>
    </xf>
    <xf numFmtId="3" fontId="3" fillId="2" borderId="2" xfId="331" applyNumberFormat="1" applyFont="1" applyFill="1" applyBorder="1" applyAlignment="1">
      <alignment horizontal="right" vertical="top"/>
    </xf>
    <xf numFmtId="1" fontId="3" fillId="4" borderId="2" xfId="17" applyNumberFormat="1" applyFont="1" applyFill="1" applyBorder="1" applyAlignment="1">
      <alignment horizontal="right" vertical="top"/>
    </xf>
    <xf numFmtId="3" fontId="3" fillId="2" borderId="8" xfId="330" applyNumberFormat="1" applyFont="1" applyFill="1" applyBorder="1" applyAlignment="1">
      <alignment horizontal="right" vertical="top"/>
    </xf>
    <xf numFmtId="3" fontId="11" fillId="0" borderId="65" xfId="0" applyNumberFormat="1" applyFont="1" applyBorder="1" applyAlignment="1">
      <alignment vertical="top"/>
    </xf>
    <xf numFmtId="0" fontId="11" fillId="0" borderId="2" xfId="0" applyFont="1" applyBorder="1" applyAlignment="1">
      <alignment vertical="top"/>
    </xf>
    <xf numFmtId="3" fontId="10" fillId="4" borderId="8" xfId="0" applyNumberFormat="1" applyFont="1" applyFill="1" applyBorder="1" applyAlignment="1">
      <alignment vertical="top"/>
    </xf>
    <xf numFmtId="0" fontId="3" fillId="4" borderId="11" xfId="384" applyFont="1" applyFill="1" applyBorder="1" applyAlignment="1">
      <alignment vertical="top"/>
    </xf>
    <xf numFmtId="3" fontId="3" fillId="2" borderId="11" xfId="331" applyNumberFormat="1" applyFont="1" applyFill="1" applyBorder="1" applyAlignment="1">
      <alignment horizontal="right" vertical="top"/>
    </xf>
    <xf numFmtId="3" fontId="3" fillId="2" borderId="12" xfId="330" applyNumberFormat="1" applyFont="1" applyFill="1" applyBorder="1" applyAlignment="1">
      <alignment horizontal="right" vertical="top"/>
    </xf>
    <xf numFmtId="3" fontId="10" fillId="4" borderId="17" xfId="0" applyNumberFormat="1" applyFont="1" applyFill="1" applyBorder="1" applyAlignment="1">
      <alignment vertical="top"/>
    </xf>
    <xf numFmtId="3" fontId="4" fillId="7" borderId="36" xfId="331" applyNumberFormat="1" applyFont="1" applyFill="1" applyBorder="1" applyAlignment="1">
      <alignment vertical="top" wrapText="1"/>
    </xf>
    <xf numFmtId="3" fontId="4" fillId="7" borderId="33" xfId="330" applyNumberFormat="1" applyFont="1" applyFill="1" applyBorder="1" applyAlignment="1">
      <alignment vertical="top" wrapText="1"/>
    </xf>
    <xf numFmtId="3" fontId="11" fillId="0" borderId="24" xfId="0" applyNumberFormat="1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/>
    </xf>
    <xf numFmtId="3" fontId="11" fillId="7" borderId="74" xfId="0" applyNumberFormat="1" applyFont="1" applyFill="1" applyBorder="1" applyAlignment="1">
      <alignment vertical="top"/>
    </xf>
    <xf numFmtId="3" fontId="4" fillId="6" borderId="43" xfId="331" applyNumberFormat="1" applyFont="1" applyFill="1" applyBorder="1" applyAlignment="1">
      <alignment vertical="top"/>
    </xf>
    <xf numFmtId="3" fontId="4" fillId="6" borderId="44" xfId="330" applyNumberFormat="1" applyFont="1" applyFill="1" applyBorder="1" applyAlignment="1">
      <alignment vertical="top"/>
    </xf>
    <xf numFmtId="3" fontId="11" fillId="0" borderId="6" xfId="0" applyNumberFormat="1" applyFont="1" applyBorder="1" applyAlignment="1">
      <alignment horizontal="center" vertical="top"/>
    </xf>
    <xf numFmtId="3" fontId="10" fillId="6" borderId="45" xfId="0" applyNumberFormat="1" applyFont="1" applyFill="1" applyBorder="1" applyAlignment="1">
      <alignment vertical="top"/>
    </xf>
    <xf numFmtId="3" fontId="3" fillId="4" borderId="62" xfId="331" applyNumberFormat="1" applyFont="1" applyFill="1" applyBorder="1" applyAlignment="1">
      <alignment horizontal="right" vertical="top"/>
    </xf>
    <xf numFmtId="3" fontId="3" fillId="4" borderId="63" xfId="330" applyNumberFormat="1" applyFont="1" applyFill="1" applyBorder="1" applyAlignment="1">
      <alignment horizontal="right" vertical="top"/>
    </xf>
    <xf numFmtId="3" fontId="11" fillId="0" borderId="75" xfId="0" applyNumberFormat="1" applyFont="1" applyBorder="1" applyAlignment="1">
      <alignment vertical="top"/>
    </xf>
    <xf numFmtId="3" fontId="3" fillId="4" borderId="2" xfId="331" applyNumberFormat="1" applyFont="1" applyFill="1" applyBorder="1" applyAlignment="1">
      <alignment horizontal="right" vertical="top"/>
    </xf>
    <xf numFmtId="3" fontId="3" fillId="4" borderId="8" xfId="330" applyNumberFormat="1" applyFont="1" applyFill="1" applyBorder="1" applyAlignment="1">
      <alignment horizontal="right" vertical="top"/>
    </xf>
    <xf numFmtId="3" fontId="11" fillId="0" borderId="76" xfId="0" applyNumberFormat="1" applyFont="1" applyBorder="1" applyAlignment="1">
      <alignment vertical="top"/>
    </xf>
    <xf numFmtId="3" fontId="3" fillId="4" borderId="43" xfId="331" applyNumberFormat="1" applyFont="1" applyFill="1" applyBorder="1" applyAlignment="1">
      <alignment horizontal="right" vertical="top"/>
    </xf>
    <xf numFmtId="3" fontId="3" fillId="4" borderId="44" xfId="330" applyNumberFormat="1" applyFont="1" applyFill="1" applyBorder="1" applyAlignment="1">
      <alignment horizontal="right" vertical="top"/>
    </xf>
    <xf numFmtId="3" fontId="11" fillId="0" borderId="77" xfId="0" applyNumberFormat="1" applyFont="1" applyBorder="1" applyAlignment="1">
      <alignment vertical="top"/>
    </xf>
    <xf numFmtId="3" fontId="3" fillId="4" borderId="1" xfId="330" applyNumberFormat="1" applyFont="1" applyFill="1" applyBorder="1" applyAlignment="1">
      <alignment horizontal="center" vertical="top"/>
    </xf>
    <xf numFmtId="3" fontId="10" fillId="6" borderId="51" xfId="0" applyNumberFormat="1" applyFont="1" applyFill="1" applyBorder="1" applyAlignment="1">
      <alignment vertical="top"/>
    </xf>
    <xf numFmtId="1" fontId="3" fillId="4" borderId="43" xfId="17" applyNumberFormat="1" applyFont="1" applyFill="1" applyBorder="1" applyAlignment="1">
      <alignment horizontal="right" vertical="top"/>
    </xf>
    <xf numFmtId="3" fontId="3" fillId="2" borderId="44" xfId="330" applyNumberFormat="1" applyFont="1" applyFill="1" applyBorder="1" applyAlignment="1">
      <alignment horizontal="right" vertical="top"/>
    </xf>
    <xf numFmtId="0" fontId="11" fillId="0" borderId="1" xfId="0" applyFont="1" applyBorder="1" applyAlignment="1">
      <alignment horizontal="center" vertical="top"/>
    </xf>
    <xf numFmtId="3" fontId="11" fillId="4" borderId="62" xfId="330" applyNumberFormat="1" applyFont="1" applyFill="1" applyBorder="1" applyAlignment="1">
      <alignment vertical="top"/>
    </xf>
    <xf numFmtId="0" fontId="11" fillId="2" borderId="62" xfId="384" applyFont="1" applyFill="1" applyBorder="1" applyAlignment="1">
      <alignment horizontal="right" vertical="top"/>
    </xf>
    <xf numFmtId="1" fontId="11" fillId="2" borderId="62" xfId="330" applyNumberFormat="1" applyFont="1" applyFill="1" applyBorder="1" applyAlignment="1">
      <alignment horizontal="right" vertical="top"/>
    </xf>
    <xf numFmtId="3" fontId="11" fillId="2" borderId="62" xfId="384" applyNumberFormat="1" applyFont="1" applyFill="1" applyBorder="1" applyAlignment="1">
      <alignment horizontal="right" vertical="top"/>
    </xf>
    <xf numFmtId="3" fontId="11" fillId="2" borderId="63" xfId="330" applyNumberFormat="1" applyFont="1" applyFill="1" applyBorder="1" applyAlignment="1">
      <alignment horizontal="right" vertical="top"/>
    </xf>
    <xf numFmtId="3" fontId="11" fillId="4" borderId="2" xfId="330" applyNumberFormat="1" applyFont="1" applyFill="1" applyBorder="1" applyAlignment="1">
      <alignment vertical="top"/>
    </xf>
    <xf numFmtId="0" fontId="11" fillId="2" borderId="2" xfId="384" applyFont="1" applyFill="1" applyBorder="1" applyAlignment="1">
      <alignment horizontal="right" vertical="top"/>
    </xf>
    <xf numFmtId="1" fontId="11" fillId="2" borderId="2" xfId="330" applyNumberFormat="1" applyFont="1" applyFill="1" applyBorder="1" applyAlignment="1">
      <alignment horizontal="right" vertical="top"/>
    </xf>
    <xf numFmtId="3" fontId="11" fillId="2" borderId="2" xfId="384" applyNumberFormat="1" applyFont="1" applyFill="1" applyBorder="1" applyAlignment="1">
      <alignment horizontal="right" vertical="top"/>
    </xf>
    <xf numFmtId="3" fontId="11" fillId="2" borderId="8" xfId="330" applyNumberFormat="1" applyFont="1" applyFill="1" applyBorder="1" applyAlignment="1">
      <alignment horizontal="right" vertical="top"/>
    </xf>
    <xf numFmtId="3" fontId="10" fillId="7" borderId="36" xfId="330" applyNumberFormat="1" applyFont="1" applyFill="1" applyBorder="1" applyAlignment="1">
      <alignment vertical="top" wrapText="1"/>
    </xf>
    <xf numFmtId="0" fontId="10" fillId="7" borderId="36" xfId="384" applyFont="1" applyFill="1" applyBorder="1" applyAlignment="1">
      <alignment vertical="top" wrapText="1"/>
    </xf>
    <xf numFmtId="1" fontId="10" fillId="7" borderId="36" xfId="330" applyNumberFormat="1" applyFont="1" applyFill="1" applyBorder="1" applyAlignment="1">
      <alignment horizontal="right" vertical="top" wrapText="1"/>
    </xf>
    <xf numFmtId="3" fontId="10" fillId="7" borderId="36" xfId="384" applyNumberFormat="1" applyFont="1" applyFill="1" applyBorder="1" applyAlignment="1">
      <alignment vertical="top" wrapText="1"/>
    </xf>
    <xf numFmtId="3" fontId="10" fillId="7" borderId="33" xfId="330" applyNumberFormat="1" applyFont="1" applyFill="1" applyBorder="1" applyAlignment="1">
      <alignment vertical="top" wrapText="1"/>
    </xf>
    <xf numFmtId="3" fontId="11" fillId="0" borderId="0" xfId="0" applyNumberFormat="1" applyFont="1" applyBorder="1" applyAlignment="1">
      <alignment horizontal="center" vertical="top"/>
    </xf>
    <xf numFmtId="0" fontId="11" fillId="0" borderId="52" xfId="0" applyFont="1" applyBorder="1" applyAlignment="1">
      <alignment vertical="top"/>
    </xf>
    <xf numFmtId="0" fontId="11" fillId="2" borderId="62" xfId="384" applyFont="1" applyFill="1" applyBorder="1" applyAlignment="1">
      <alignment horizontal="right" vertical="top" wrapText="1"/>
    </xf>
    <xf numFmtId="3" fontId="11" fillId="2" borderId="63" xfId="384" applyNumberFormat="1" applyFont="1" applyFill="1" applyBorder="1" applyAlignment="1">
      <alignment horizontal="right" vertical="top" wrapText="1"/>
    </xf>
    <xf numFmtId="0" fontId="11" fillId="2" borderId="2" xfId="384" applyFont="1" applyFill="1" applyBorder="1" applyAlignment="1">
      <alignment horizontal="right" vertical="top" wrapText="1"/>
    </xf>
    <xf numFmtId="3" fontId="11" fillId="2" borderId="8" xfId="384" applyNumberFormat="1" applyFont="1" applyFill="1" applyBorder="1" applyAlignment="1">
      <alignment horizontal="right" vertical="top" wrapText="1"/>
    </xf>
    <xf numFmtId="0" fontId="10" fillId="7" borderId="35" xfId="384" applyFont="1" applyFill="1" applyBorder="1" applyAlignment="1">
      <alignment vertical="top" wrapText="1"/>
    </xf>
    <xf numFmtId="3" fontId="10" fillId="7" borderId="35" xfId="384" applyNumberFormat="1" applyFont="1" applyFill="1" applyBorder="1" applyAlignment="1">
      <alignment vertical="top" wrapText="1"/>
    </xf>
    <xf numFmtId="3" fontId="11" fillId="0" borderId="16" xfId="0" applyNumberFormat="1" applyFont="1" applyBorder="1" applyAlignment="1">
      <alignment horizontal="center" vertical="top"/>
    </xf>
    <xf numFmtId="3" fontId="14" fillId="7" borderId="33" xfId="0" applyNumberFormat="1" applyFont="1" applyFill="1" applyBorder="1" applyAlignment="1">
      <alignment vertical="top"/>
    </xf>
    <xf numFmtId="0" fontId="4" fillId="6" borderId="44" xfId="384" applyFont="1" applyFill="1" applyBorder="1" applyAlignment="1">
      <alignment vertical="top" wrapText="1"/>
    </xf>
    <xf numFmtId="3" fontId="11" fillId="0" borderId="53" xfId="0" applyNumberFormat="1" applyFont="1" applyBorder="1" applyAlignment="1">
      <alignment horizontal="center" vertical="top"/>
    </xf>
    <xf numFmtId="3" fontId="4" fillId="6" borderId="45" xfId="0" applyNumberFormat="1" applyFont="1" applyFill="1" applyBorder="1" applyAlignment="1">
      <alignment vertical="top"/>
    </xf>
    <xf numFmtId="0" fontId="3" fillId="2" borderId="2" xfId="384" applyFont="1" applyFill="1" applyBorder="1" applyAlignment="1">
      <alignment horizontal="right" vertical="top" wrapText="1"/>
    </xf>
    <xf numFmtId="3" fontId="3" fillId="2" borderId="8" xfId="384" applyNumberFormat="1" applyFont="1" applyFill="1" applyBorder="1" applyAlignment="1">
      <alignment horizontal="right" vertical="top" wrapText="1"/>
    </xf>
    <xf numFmtId="3" fontId="3" fillId="0" borderId="8" xfId="384" applyNumberFormat="1" applyFont="1" applyFill="1" applyBorder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11" fillId="2" borderId="20" xfId="384" applyFont="1" applyFill="1" applyBorder="1" applyAlignment="1">
      <alignment horizontal="center" vertical="top" wrapText="1"/>
    </xf>
    <xf numFmtId="3" fontId="3" fillId="4" borderId="2" xfId="332" applyNumberFormat="1" applyFont="1" applyFill="1" applyBorder="1" applyAlignment="1">
      <alignment horizontal="right" vertical="top"/>
    </xf>
    <xf numFmtId="0" fontId="11" fillId="0" borderId="21" xfId="0" applyFont="1" applyBorder="1" applyAlignment="1">
      <alignment horizontal="center" vertical="top"/>
    </xf>
    <xf numFmtId="0" fontId="11" fillId="2" borderId="19" xfId="384" applyFont="1" applyFill="1" applyBorder="1" applyAlignment="1">
      <alignment horizontal="center" vertical="top" wrapText="1"/>
    </xf>
    <xf numFmtId="3" fontId="11" fillId="0" borderId="78" xfId="0" applyNumberFormat="1" applyFont="1" applyBorder="1" applyAlignment="1">
      <alignment vertical="top"/>
    </xf>
    <xf numFmtId="0" fontId="11" fillId="0" borderId="65" xfId="0" applyFont="1" applyBorder="1" applyAlignment="1">
      <alignment horizontal="center" vertical="top"/>
    </xf>
    <xf numFmtId="0" fontId="11" fillId="2" borderId="15" xfId="384" applyFont="1" applyFill="1" applyBorder="1" applyAlignment="1">
      <alignment horizontal="center" vertical="top" wrapText="1"/>
    </xf>
    <xf numFmtId="3" fontId="11" fillId="4" borderId="2" xfId="332" applyNumberFormat="1" applyFont="1" applyFill="1" applyBorder="1" applyAlignment="1">
      <alignment horizontal="right" vertical="top"/>
    </xf>
    <xf numFmtId="0" fontId="4" fillId="6" borderId="48" xfId="384" applyFont="1" applyFill="1" applyBorder="1" applyAlignment="1">
      <alignment vertical="top" wrapText="1"/>
    </xf>
    <xf numFmtId="0" fontId="11" fillId="2" borderId="53" xfId="384" applyFont="1" applyFill="1" applyBorder="1" applyAlignment="1">
      <alignment horizontal="center" vertical="top" wrapText="1"/>
    </xf>
    <xf numFmtId="3" fontId="3" fillId="0" borderId="17" xfId="384" applyNumberFormat="1" applyFont="1" applyFill="1" applyBorder="1" applyAlignment="1">
      <alignment vertical="top" wrapText="1"/>
    </xf>
    <xf numFmtId="3" fontId="4" fillId="6" borderId="48" xfId="384" applyNumberFormat="1" applyFont="1" applyFill="1" applyBorder="1" applyAlignment="1">
      <alignment vertical="top" wrapText="1"/>
    </xf>
    <xf numFmtId="0" fontId="11" fillId="4" borderId="2" xfId="384" applyFont="1" applyFill="1" applyBorder="1" applyAlignment="1">
      <alignment vertical="top" wrapText="1"/>
    </xf>
    <xf numFmtId="3" fontId="3" fillId="0" borderId="2" xfId="331" applyNumberFormat="1" applyFont="1" applyFill="1" applyBorder="1" applyAlignment="1">
      <alignment horizontal="right" vertical="top"/>
    </xf>
    <xf numFmtId="3" fontId="3" fillId="0" borderId="80" xfId="331" applyNumberFormat="1" applyFont="1" applyFill="1" applyBorder="1" applyAlignment="1">
      <alignment horizontal="right" vertical="top"/>
    </xf>
    <xf numFmtId="1" fontId="4" fillId="6" borderId="52" xfId="17" applyNumberFormat="1" applyFont="1" applyFill="1" applyBorder="1" applyAlignment="1">
      <alignment vertical="top"/>
    </xf>
    <xf numFmtId="3" fontId="4" fillId="6" borderId="52" xfId="331" applyNumberFormat="1" applyFont="1" applyFill="1" applyBorder="1" applyAlignment="1">
      <alignment vertical="top"/>
    </xf>
    <xf numFmtId="0" fontId="3" fillId="4" borderId="62" xfId="384" applyFont="1" applyFill="1" applyBorder="1" applyAlignment="1">
      <alignment vertical="top"/>
    </xf>
    <xf numFmtId="3" fontId="11" fillId="2" borderId="62" xfId="331" applyNumberFormat="1" applyFont="1" applyFill="1" applyBorder="1" applyAlignment="1">
      <alignment horizontal="right" vertical="top"/>
    </xf>
    <xf numFmtId="1" fontId="11" fillId="2" borderId="62" xfId="17" applyNumberFormat="1" applyFont="1" applyFill="1" applyBorder="1" applyAlignment="1">
      <alignment horizontal="right" vertical="top"/>
    </xf>
    <xf numFmtId="3" fontId="11" fillId="2" borderId="2" xfId="331" applyNumberFormat="1" applyFont="1" applyFill="1" applyBorder="1" applyAlignment="1">
      <alignment horizontal="right" vertical="top"/>
    </xf>
    <xf numFmtId="1" fontId="11" fillId="2" borderId="2" xfId="17" applyNumberFormat="1" applyFont="1" applyFill="1" applyBorder="1" applyAlignment="1">
      <alignment horizontal="right" vertical="top"/>
    </xf>
    <xf numFmtId="171" fontId="11" fillId="2" borderId="2" xfId="331" applyNumberFormat="1" applyFont="1" applyFill="1" applyBorder="1" applyAlignment="1">
      <alignment horizontal="right" vertical="top"/>
    </xf>
    <xf numFmtId="171" fontId="3" fillId="0" borderId="2" xfId="331" applyNumberFormat="1" applyFont="1" applyFill="1" applyBorder="1" applyAlignment="1">
      <alignment vertical="top"/>
    </xf>
    <xf numFmtId="1" fontId="3" fillId="0" borderId="2" xfId="17" applyNumberFormat="1" applyFont="1" applyFill="1" applyBorder="1" applyAlignment="1">
      <alignment vertical="top"/>
    </xf>
    <xf numFmtId="3" fontId="3" fillId="0" borderId="2" xfId="331" applyNumberFormat="1" applyFont="1" applyFill="1" applyBorder="1" applyAlignment="1">
      <alignment vertical="top"/>
    </xf>
    <xf numFmtId="3" fontId="14" fillId="0" borderId="76" xfId="0" applyNumberFormat="1" applyFont="1" applyBorder="1" applyAlignment="1">
      <alignment vertical="top"/>
    </xf>
    <xf numFmtId="171" fontId="10" fillId="5" borderId="36" xfId="331" applyNumberFormat="1" applyFont="1" applyFill="1" applyBorder="1" applyAlignment="1">
      <alignment vertical="top" wrapText="1"/>
    </xf>
    <xf numFmtId="1" fontId="10" fillId="5" borderId="36" xfId="17" applyNumberFormat="1" applyFont="1" applyFill="1" applyBorder="1" applyAlignment="1">
      <alignment vertical="top" wrapText="1"/>
    </xf>
    <xf numFmtId="3" fontId="10" fillId="5" borderId="36" xfId="331" applyNumberFormat="1" applyFont="1" applyFill="1" applyBorder="1" applyAlignment="1">
      <alignment vertical="top" wrapText="1"/>
    </xf>
    <xf numFmtId="3" fontId="10" fillId="5" borderId="33" xfId="330" applyNumberFormat="1" applyFont="1" applyFill="1" applyBorder="1" applyAlignment="1">
      <alignment vertical="top" wrapText="1"/>
    </xf>
    <xf numFmtId="3" fontId="4" fillId="5" borderId="74" xfId="0" applyNumberFormat="1" applyFont="1" applyFill="1" applyBorder="1" applyAlignment="1">
      <alignment vertical="top"/>
    </xf>
    <xf numFmtId="0" fontId="4" fillId="7" borderId="27" xfId="384" applyFont="1" applyFill="1" applyBorder="1" applyAlignment="1">
      <alignment vertical="top" wrapText="1"/>
    </xf>
    <xf numFmtId="171" fontId="10" fillId="7" borderId="27" xfId="331" applyNumberFormat="1" applyFont="1" applyFill="1" applyBorder="1" applyAlignment="1">
      <alignment vertical="top" wrapText="1"/>
    </xf>
    <xf numFmtId="1" fontId="10" fillId="7" borderId="27" xfId="17" applyNumberFormat="1" applyFont="1" applyFill="1" applyBorder="1" applyAlignment="1">
      <alignment vertical="top" wrapText="1"/>
    </xf>
    <xf numFmtId="3" fontId="10" fillId="7" borderId="27" xfId="331" applyNumberFormat="1" applyFont="1" applyFill="1" applyBorder="1" applyAlignment="1">
      <alignment vertical="top" wrapText="1"/>
    </xf>
    <xf numFmtId="3" fontId="10" fillId="7" borderId="39" xfId="330" applyNumberFormat="1" applyFont="1" applyFill="1" applyBorder="1" applyAlignment="1">
      <alignment vertical="top" wrapText="1"/>
    </xf>
    <xf numFmtId="3" fontId="14" fillId="7" borderId="78" xfId="0" applyNumberFormat="1" applyFont="1" applyFill="1" applyBorder="1" applyAlignment="1">
      <alignment vertical="top"/>
    </xf>
    <xf numFmtId="171" fontId="4" fillId="6" borderId="1" xfId="331" applyNumberFormat="1" applyFont="1" applyFill="1" applyBorder="1" applyAlignment="1">
      <alignment vertical="top"/>
    </xf>
    <xf numFmtId="3" fontId="4" fillId="6" borderId="51" xfId="0" applyNumberFormat="1" applyFont="1" applyFill="1" applyBorder="1" applyAlignment="1">
      <alignment vertical="top"/>
    </xf>
    <xf numFmtId="3" fontId="3" fillId="0" borderId="3" xfId="332" applyNumberFormat="1" applyFont="1" applyFill="1" applyBorder="1" applyAlignment="1">
      <alignment horizontal="center" vertical="top"/>
    </xf>
    <xf numFmtId="1" fontId="3" fillId="0" borderId="3" xfId="17" applyNumberFormat="1" applyFont="1" applyFill="1" applyBorder="1" applyAlignment="1">
      <alignment horizontal="center" vertical="top"/>
    </xf>
    <xf numFmtId="3" fontId="3" fillId="4" borderId="8" xfId="384" applyNumberFormat="1" applyFont="1" applyFill="1" applyBorder="1" applyAlignment="1">
      <alignment horizontal="right" vertical="top"/>
    </xf>
    <xf numFmtId="3" fontId="3" fillId="0" borderId="64" xfId="0" applyNumberFormat="1" applyFont="1" applyBorder="1" applyAlignment="1">
      <alignment horizontal="center" vertical="top"/>
    </xf>
    <xf numFmtId="0" fontId="3" fillId="2" borderId="2" xfId="384" applyFont="1" applyFill="1" applyBorder="1" applyAlignment="1">
      <alignment horizontal="right" vertical="top"/>
    </xf>
    <xf numFmtId="0" fontId="3" fillId="4" borderId="2" xfId="384" applyFont="1" applyFill="1" applyBorder="1" applyAlignment="1">
      <alignment horizontal="right" vertical="top"/>
    </xf>
    <xf numFmtId="3" fontId="4" fillId="7" borderId="36" xfId="332" applyNumberFormat="1" applyFont="1" applyFill="1" applyBorder="1" applyAlignment="1">
      <alignment horizontal="right" vertical="top" wrapText="1"/>
    </xf>
    <xf numFmtId="1" fontId="4" fillId="7" borderId="36" xfId="17" applyNumberFormat="1" applyFont="1" applyFill="1" applyBorder="1" applyAlignment="1">
      <alignment horizontal="right" vertical="top" wrapText="1"/>
    </xf>
    <xf numFmtId="0" fontId="4" fillId="7" borderId="36" xfId="384" applyFont="1" applyFill="1" applyBorder="1" applyAlignment="1">
      <alignment horizontal="right" vertical="top" wrapText="1"/>
    </xf>
    <xf numFmtId="3" fontId="4" fillId="7" borderId="33" xfId="384" applyNumberFormat="1" applyFont="1" applyFill="1" applyBorder="1" applyAlignment="1">
      <alignment vertical="top" wrapText="1"/>
    </xf>
    <xf numFmtId="3" fontId="3" fillId="0" borderId="21" xfId="0" applyNumberFormat="1" applyFont="1" applyBorder="1" applyAlignment="1">
      <alignment horizontal="center" vertical="top"/>
    </xf>
    <xf numFmtId="3" fontId="4" fillId="6" borderId="43" xfId="332" applyNumberFormat="1" applyFont="1" applyFill="1" applyBorder="1" applyAlignment="1">
      <alignment horizontal="center" vertical="top"/>
    </xf>
    <xf numFmtId="1" fontId="4" fillId="6" borderId="43" xfId="17" applyNumberFormat="1" applyFont="1" applyFill="1" applyBorder="1" applyAlignment="1">
      <alignment horizontal="center" vertical="top"/>
    </xf>
    <xf numFmtId="3" fontId="4" fillId="6" borderId="44" xfId="384" applyNumberFormat="1" applyFont="1" applyFill="1" applyBorder="1" applyAlignment="1">
      <alignment vertical="top"/>
    </xf>
    <xf numFmtId="3" fontId="3" fillId="0" borderId="4" xfId="0" applyNumberFormat="1" applyFont="1" applyBorder="1" applyAlignment="1">
      <alignment horizontal="center" vertical="top"/>
    </xf>
    <xf numFmtId="3" fontId="3" fillId="0" borderId="22" xfId="0" applyNumberFormat="1" applyFont="1" applyBorder="1" applyAlignment="1">
      <alignment horizontal="center" vertical="top"/>
    </xf>
    <xf numFmtId="3" fontId="10" fillId="6" borderId="57" xfId="0" applyNumberFormat="1" applyFont="1" applyFill="1" applyBorder="1" applyAlignment="1">
      <alignment vertical="top"/>
    </xf>
    <xf numFmtId="171" fontId="3" fillId="0" borderId="2" xfId="332" applyNumberFormat="1" applyFont="1" applyFill="1" applyBorder="1" applyAlignment="1">
      <alignment horizontal="right" vertical="top"/>
    </xf>
    <xf numFmtId="3" fontId="3" fillId="0" borderId="43" xfId="332" applyNumberFormat="1" applyFont="1" applyFill="1" applyBorder="1" applyAlignment="1">
      <alignment horizontal="right" vertical="top"/>
    </xf>
    <xf numFmtId="1" fontId="3" fillId="0" borderId="43" xfId="17" applyNumberFormat="1" applyFont="1" applyFill="1" applyBorder="1" applyAlignment="1">
      <alignment horizontal="right" vertical="top"/>
    </xf>
    <xf numFmtId="3" fontId="3" fillId="0" borderId="43" xfId="331" applyNumberFormat="1" applyFont="1" applyFill="1" applyBorder="1" applyAlignment="1">
      <alignment horizontal="right" vertical="top"/>
    </xf>
    <xf numFmtId="3" fontId="3" fillId="0" borderId="44" xfId="330" applyNumberFormat="1" applyFont="1" applyFill="1" applyBorder="1" applyAlignment="1">
      <alignment horizontal="right" vertical="top"/>
    </xf>
    <xf numFmtId="3" fontId="4" fillId="6" borderId="1" xfId="332" applyNumberFormat="1" applyFont="1" applyFill="1" applyBorder="1" applyAlignment="1">
      <alignment horizontal="center" vertical="top"/>
    </xf>
    <xf numFmtId="1" fontId="4" fillId="6" borderId="1" xfId="17" applyNumberFormat="1" applyFont="1" applyFill="1" applyBorder="1" applyAlignment="1">
      <alignment horizontal="center" vertical="top"/>
    </xf>
    <xf numFmtId="3" fontId="4" fillId="7" borderId="36" xfId="332" applyNumberFormat="1" applyFont="1" applyFill="1" applyBorder="1" applyAlignment="1">
      <alignment horizontal="center" vertical="top" wrapText="1"/>
    </xf>
    <xf numFmtId="1" fontId="4" fillId="7" borderId="36" xfId="17" applyNumberFormat="1" applyFont="1" applyFill="1" applyBorder="1" applyAlignment="1">
      <alignment horizontal="center" vertical="top" wrapText="1"/>
    </xf>
    <xf numFmtId="3" fontId="11" fillId="0" borderId="4" xfId="0" applyNumberFormat="1" applyFont="1" applyBorder="1" applyAlignment="1">
      <alignment horizontal="center" vertical="top"/>
    </xf>
    <xf numFmtId="3" fontId="11" fillId="0" borderId="52" xfId="0" applyNumberFormat="1" applyFont="1" applyBorder="1" applyAlignment="1">
      <alignment horizontal="center" vertical="top"/>
    </xf>
    <xf numFmtId="3" fontId="3" fillId="0" borderId="9" xfId="332" applyNumberFormat="1" applyFont="1" applyFill="1" applyBorder="1" applyAlignment="1">
      <alignment horizontal="center" vertical="top"/>
    </xf>
    <xf numFmtId="1" fontId="3" fillId="0" borderId="9" xfId="17" applyNumberFormat="1" applyFont="1" applyFill="1" applyBorder="1" applyAlignment="1">
      <alignment horizontal="center" vertical="top"/>
    </xf>
    <xf numFmtId="3" fontId="3" fillId="6" borderId="1" xfId="332" applyNumberFormat="1" applyFont="1" applyFill="1" applyBorder="1" applyAlignment="1">
      <alignment horizontal="center" vertical="top"/>
    </xf>
    <xf numFmtId="1" fontId="3" fillId="6" borderId="1" xfId="17" applyNumberFormat="1" applyFont="1" applyFill="1" applyBorder="1" applyAlignment="1">
      <alignment horizontal="center" vertical="top"/>
    </xf>
    <xf numFmtId="3" fontId="3" fillId="6" borderId="52" xfId="331" applyNumberFormat="1" applyFont="1" applyFill="1" applyBorder="1" applyAlignment="1">
      <alignment vertical="top"/>
    </xf>
    <xf numFmtId="3" fontId="3" fillId="6" borderId="48" xfId="330" applyNumberFormat="1" applyFont="1" applyFill="1" applyBorder="1" applyAlignment="1">
      <alignment vertical="top"/>
    </xf>
    <xf numFmtId="0" fontId="15" fillId="0" borderId="68" xfId="0" applyFont="1" applyBorder="1" applyAlignment="1">
      <alignment vertical="top"/>
    </xf>
    <xf numFmtId="0" fontId="15" fillId="0" borderId="84" xfId="0" applyFont="1" applyBorder="1" applyAlignment="1">
      <alignment vertical="top"/>
    </xf>
    <xf numFmtId="3" fontId="11" fillId="0" borderId="85" xfId="0" applyNumberFormat="1" applyFont="1" applyBorder="1" applyAlignment="1">
      <alignment vertical="top"/>
    </xf>
    <xf numFmtId="0" fontId="15" fillId="0" borderId="69" xfId="0" applyFont="1" applyBorder="1" applyAlignment="1">
      <alignment vertical="top"/>
    </xf>
    <xf numFmtId="0" fontId="15" fillId="0" borderId="70" xfId="0" applyFont="1" applyBorder="1" applyAlignment="1">
      <alignment vertical="top"/>
    </xf>
    <xf numFmtId="3" fontId="15" fillId="0" borderId="73" xfId="0" applyNumberFormat="1" applyFont="1" applyBorder="1" applyAlignment="1">
      <alignment vertical="top"/>
    </xf>
    <xf numFmtId="3" fontId="3" fillId="0" borderId="6" xfId="330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3" fontId="15" fillId="7" borderId="33" xfId="0" applyNumberFormat="1" applyFont="1" applyFill="1" applyBorder="1" applyAlignment="1">
      <alignment vertical="top"/>
    </xf>
    <xf numFmtId="3" fontId="4" fillId="6" borderId="34" xfId="331" applyNumberFormat="1" applyFont="1" applyFill="1" applyBorder="1" applyAlignment="1">
      <alignment vertical="top"/>
    </xf>
    <xf numFmtId="0" fontId="15" fillId="0" borderId="34" xfId="0" applyFont="1" applyBorder="1" applyAlignment="1">
      <alignment vertical="top"/>
    </xf>
    <xf numFmtId="3" fontId="4" fillId="6" borderId="31" xfId="0" applyNumberFormat="1" applyFont="1" applyFill="1" applyBorder="1" applyAlignment="1">
      <alignment vertical="top"/>
    </xf>
    <xf numFmtId="3" fontId="15" fillId="0" borderId="75" xfId="0" applyNumberFormat="1" applyFont="1" applyBorder="1" applyAlignment="1">
      <alignment vertical="top"/>
    </xf>
    <xf numFmtId="3" fontId="3" fillId="0" borderId="3" xfId="332" applyNumberFormat="1" applyFont="1" applyFill="1" applyBorder="1" applyAlignment="1">
      <alignment horizontal="right" vertical="top"/>
    </xf>
    <xf numFmtId="1" fontId="3" fillId="0" borderId="3" xfId="17" applyNumberFormat="1" applyFont="1" applyFill="1" applyBorder="1" applyAlignment="1">
      <alignment horizontal="right" vertical="top"/>
    </xf>
    <xf numFmtId="3" fontId="3" fillId="0" borderId="3" xfId="331" applyNumberFormat="1" applyFont="1" applyFill="1" applyBorder="1" applyAlignment="1">
      <alignment horizontal="right" vertical="top"/>
    </xf>
    <xf numFmtId="3" fontId="3" fillId="0" borderId="18" xfId="330" applyNumberFormat="1" applyFont="1" applyFill="1" applyBorder="1" applyAlignment="1">
      <alignment horizontal="right" vertical="top"/>
    </xf>
    <xf numFmtId="3" fontId="15" fillId="0" borderId="76" xfId="0" applyNumberFormat="1" applyFont="1" applyBorder="1" applyAlignment="1">
      <alignment vertical="top"/>
    </xf>
    <xf numFmtId="3" fontId="4" fillId="6" borderId="2" xfId="332" applyNumberFormat="1" applyFont="1" applyFill="1" applyBorder="1" applyAlignment="1">
      <alignment horizontal="center" vertical="top"/>
    </xf>
    <xf numFmtId="1" fontId="4" fillId="6" borderId="2" xfId="17" applyNumberFormat="1" applyFont="1" applyFill="1" applyBorder="1" applyAlignment="1">
      <alignment horizontal="center" vertical="top"/>
    </xf>
    <xf numFmtId="3" fontId="4" fillId="6" borderId="2" xfId="331" applyNumberFormat="1" applyFont="1" applyFill="1" applyBorder="1" applyAlignment="1">
      <alignment vertical="top"/>
    </xf>
    <xf numFmtId="3" fontId="4" fillId="6" borderId="8" xfId="330" applyNumberFormat="1" applyFont="1" applyFill="1" applyBorder="1" applyAlignment="1">
      <alignment vertical="top"/>
    </xf>
    <xf numFmtId="3" fontId="11" fillId="0" borderId="65" xfId="0" applyNumberFormat="1" applyFont="1" applyBorder="1" applyAlignment="1">
      <alignment horizontal="center" vertical="top"/>
    </xf>
    <xf numFmtId="3" fontId="4" fillId="6" borderId="76" xfId="0" applyNumberFormat="1" applyFont="1" applyFill="1" applyBorder="1" applyAlignment="1">
      <alignment vertical="top"/>
    </xf>
    <xf numFmtId="3" fontId="3" fillId="0" borderId="11" xfId="332" applyNumberFormat="1" applyFont="1" applyFill="1" applyBorder="1" applyAlignment="1">
      <alignment horizontal="center" vertical="top"/>
    </xf>
    <xf numFmtId="1" fontId="3" fillId="0" borderId="11" xfId="17" applyNumberFormat="1" applyFont="1" applyFill="1" applyBorder="1" applyAlignment="1">
      <alignment horizontal="center" vertical="top"/>
    </xf>
    <xf numFmtId="3" fontId="3" fillId="0" borderId="11" xfId="331" applyNumberFormat="1" applyFont="1" applyFill="1" applyBorder="1" applyAlignment="1">
      <alignment vertical="top"/>
    </xf>
    <xf numFmtId="3" fontId="3" fillId="0" borderId="12" xfId="330" applyNumberFormat="1" applyFont="1" applyFill="1" applyBorder="1" applyAlignment="1">
      <alignment vertical="top"/>
    </xf>
    <xf numFmtId="0" fontId="11" fillId="0" borderId="22" xfId="0" applyFont="1" applyBorder="1" applyAlignment="1">
      <alignment horizontal="center" vertical="top"/>
    </xf>
    <xf numFmtId="4" fontId="4" fillId="6" borderId="43" xfId="332" applyNumberFormat="1" applyFont="1" applyFill="1" applyBorder="1" applyAlignment="1">
      <alignment horizontal="center" vertical="top"/>
    </xf>
    <xf numFmtId="4" fontId="4" fillId="6" borderId="43" xfId="17" applyNumberFormat="1" applyFont="1" applyFill="1" applyBorder="1" applyAlignment="1">
      <alignment horizontal="center" vertical="top"/>
    </xf>
    <xf numFmtId="4" fontId="4" fillId="6" borderId="43" xfId="331" applyNumberFormat="1" applyFont="1" applyFill="1" applyBorder="1" applyAlignment="1">
      <alignment vertical="top"/>
    </xf>
    <xf numFmtId="4" fontId="4" fillId="6" borderId="44" xfId="330" applyNumberFormat="1" applyFont="1" applyFill="1" applyBorder="1" applyAlignment="1">
      <alignment vertical="top"/>
    </xf>
    <xf numFmtId="3" fontId="11" fillId="4" borderId="76" xfId="0" applyNumberFormat="1" applyFont="1" applyFill="1" applyBorder="1" applyAlignment="1">
      <alignment vertical="top"/>
    </xf>
    <xf numFmtId="0" fontId="3" fillId="0" borderId="2" xfId="384" applyFont="1" applyFill="1" applyBorder="1" applyAlignment="1">
      <alignment horizontal="right" vertical="top"/>
    </xf>
    <xf numFmtId="3" fontId="3" fillId="0" borderId="8" xfId="384" applyNumberFormat="1" applyFont="1" applyFill="1" applyBorder="1" applyAlignment="1">
      <alignment horizontal="right" vertical="top"/>
    </xf>
    <xf numFmtId="0" fontId="3" fillId="0" borderId="43" xfId="384" applyFont="1" applyFill="1" applyBorder="1" applyAlignment="1">
      <alignment horizontal="right" vertical="top"/>
    </xf>
    <xf numFmtId="3" fontId="3" fillId="0" borderId="44" xfId="384" applyNumberFormat="1" applyFont="1" applyFill="1" applyBorder="1" applyAlignment="1">
      <alignment horizontal="right" vertical="top"/>
    </xf>
    <xf numFmtId="3" fontId="4" fillId="6" borderId="48" xfId="384" applyNumberFormat="1" applyFont="1" applyFill="1" applyBorder="1" applyAlignment="1">
      <alignment vertical="top"/>
    </xf>
    <xf numFmtId="3" fontId="11" fillId="4" borderId="6" xfId="0" applyNumberFormat="1" applyFont="1" applyFill="1" applyBorder="1" applyAlignment="1">
      <alignment horizontal="center" vertical="top"/>
    </xf>
    <xf numFmtId="3" fontId="11" fillId="4" borderId="1" xfId="0" applyNumberFormat="1" applyFont="1" applyFill="1" applyBorder="1" applyAlignment="1">
      <alignment horizontal="center" vertical="top"/>
    </xf>
    <xf numFmtId="3" fontId="3" fillId="0" borderId="62" xfId="332" applyNumberFormat="1" applyFont="1" applyFill="1" applyBorder="1" applyAlignment="1">
      <alignment horizontal="center" vertical="top"/>
    </xf>
    <xf numFmtId="1" fontId="3" fillId="0" borderId="62" xfId="17" applyNumberFormat="1" applyFont="1" applyFill="1" applyBorder="1" applyAlignment="1">
      <alignment horizontal="center" vertical="top"/>
    </xf>
    <xf numFmtId="3" fontId="3" fillId="0" borderId="63" xfId="330" applyNumberFormat="1" applyFont="1" applyFill="1" applyBorder="1" applyAlignment="1">
      <alignment horizontal="right" vertical="top"/>
    </xf>
    <xf numFmtId="3" fontId="11" fillId="0" borderId="61" xfId="0" applyNumberFormat="1" applyFont="1" applyBorder="1" applyAlignment="1">
      <alignment horizontal="center" vertical="top" wrapText="1"/>
    </xf>
    <xf numFmtId="3" fontId="11" fillId="0" borderId="62" xfId="0" applyNumberFormat="1" applyFont="1" applyBorder="1" applyAlignment="1">
      <alignment horizontal="center" vertical="top" wrapText="1"/>
    </xf>
    <xf numFmtId="3" fontId="4" fillId="6" borderId="8" xfId="331" applyNumberFormat="1" applyFont="1" applyFill="1" applyBorder="1" applyAlignment="1">
      <alignment vertical="top"/>
    </xf>
    <xf numFmtId="3" fontId="11" fillId="0" borderId="6" xfId="0" applyNumberFormat="1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 vertical="top" wrapText="1"/>
    </xf>
    <xf numFmtId="3" fontId="3" fillId="0" borderId="2" xfId="332" applyNumberFormat="1" applyFont="1" applyFill="1" applyBorder="1" applyAlignment="1">
      <alignment horizontal="center" vertical="top"/>
    </xf>
    <xf numFmtId="1" fontId="3" fillId="0" borderId="2" xfId="17" applyNumberFormat="1" applyFont="1" applyFill="1" applyBorder="1" applyAlignment="1">
      <alignment horizontal="center" vertical="top"/>
    </xf>
    <xf numFmtId="3" fontId="3" fillId="0" borderId="8" xfId="331" applyNumberFormat="1" applyFont="1" applyFill="1" applyBorder="1" applyAlignment="1">
      <alignment vertical="top"/>
    </xf>
    <xf numFmtId="3" fontId="3" fillId="0" borderId="3" xfId="331" applyNumberFormat="1" applyFont="1" applyFill="1" applyBorder="1" applyAlignment="1">
      <alignment vertical="top"/>
    </xf>
    <xf numFmtId="3" fontId="3" fillId="0" borderId="18" xfId="331" applyNumberFormat="1" applyFont="1" applyFill="1" applyBorder="1" applyAlignment="1">
      <alignment vertical="top"/>
    </xf>
    <xf numFmtId="3" fontId="11" fillId="0" borderId="54" xfId="0" applyNumberFormat="1" applyFont="1" applyBorder="1" applyAlignment="1">
      <alignment horizontal="center" vertical="top"/>
    </xf>
    <xf numFmtId="3" fontId="11" fillId="0" borderId="36" xfId="0" applyNumberFormat="1" applyFont="1" applyBorder="1" applyAlignment="1">
      <alignment horizontal="center" vertical="top"/>
    </xf>
    <xf numFmtId="3" fontId="10" fillId="5" borderId="33" xfId="0" applyNumberFormat="1" applyFont="1" applyFill="1" applyBorder="1" applyAlignment="1">
      <alignment vertical="top"/>
    </xf>
    <xf numFmtId="171" fontId="10" fillId="7" borderId="36" xfId="331" applyNumberFormat="1" applyFont="1" applyFill="1" applyBorder="1" applyAlignment="1">
      <alignment vertical="top" wrapText="1"/>
    </xf>
    <xf numFmtId="1" fontId="10" fillId="7" borderId="36" xfId="17" applyNumberFormat="1" applyFont="1" applyFill="1" applyBorder="1" applyAlignment="1">
      <alignment vertical="top" wrapText="1"/>
    </xf>
    <xf numFmtId="3" fontId="10" fillId="7" borderId="36" xfId="331" applyNumberFormat="1" applyFont="1" applyFill="1" applyBorder="1" applyAlignment="1">
      <alignment vertical="top" wrapText="1"/>
    </xf>
    <xf numFmtId="3" fontId="4" fillId="6" borderId="56" xfId="332" applyNumberFormat="1" applyFont="1" applyFill="1" applyBorder="1" applyAlignment="1">
      <alignment horizontal="center" vertical="top"/>
    </xf>
    <xf numFmtId="1" fontId="4" fillId="6" borderId="56" xfId="17" applyNumberFormat="1" applyFont="1" applyFill="1" applyBorder="1" applyAlignment="1">
      <alignment horizontal="center" vertical="top"/>
    </xf>
    <xf numFmtId="3" fontId="4" fillId="6" borderId="56" xfId="331" applyNumberFormat="1" applyFont="1" applyFill="1" applyBorder="1" applyAlignment="1">
      <alignment vertical="top"/>
    </xf>
    <xf numFmtId="3" fontId="4" fillId="6" borderId="57" xfId="331" applyNumberFormat="1" applyFont="1" applyFill="1" applyBorder="1" applyAlignment="1">
      <alignment vertical="top"/>
    </xf>
    <xf numFmtId="3" fontId="11" fillId="0" borderId="58" xfId="0" applyNumberFormat="1" applyFont="1" applyBorder="1" applyAlignment="1">
      <alignment horizontal="center" vertical="top"/>
    </xf>
    <xf numFmtId="3" fontId="11" fillId="0" borderId="56" xfId="0" applyNumberFormat="1" applyFont="1" applyBorder="1" applyAlignment="1">
      <alignment horizontal="center" vertical="top"/>
    </xf>
    <xf numFmtId="3" fontId="3" fillId="0" borderId="62" xfId="331" applyNumberFormat="1" applyFont="1" applyFill="1" applyBorder="1" applyAlignment="1">
      <alignment vertical="top"/>
    </xf>
    <xf numFmtId="3" fontId="3" fillId="0" borderId="63" xfId="331" applyNumberFormat="1" applyFont="1" applyFill="1" applyBorder="1" applyAlignment="1">
      <alignment vertical="top"/>
    </xf>
    <xf numFmtId="3" fontId="3" fillId="0" borderId="5" xfId="332" applyNumberFormat="1" applyFont="1" applyFill="1" applyBorder="1" applyAlignment="1">
      <alignment horizontal="center" vertical="top"/>
    </xf>
    <xf numFmtId="1" fontId="3" fillId="0" borderId="5" xfId="17" applyNumberFormat="1" applyFont="1" applyFill="1" applyBorder="1" applyAlignment="1">
      <alignment horizontal="center" vertical="top"/>
    </xf>
    <xf numFmtId="3" fontId="3" fillId="0" borderId="5" xfId="331" applyNumberFormat="1" applyFont="1" applyFill="1" applyBorder="1" applyAlignment="1">
      <alignment vertical="top"/>
    </xf>
    <xf numFmtId="3" fontId="3" fillId="0" borderId="72" xfId="331" applyNumberFormat="1" applyFont="1" applyFill="1" applyBorder="1" applyAlignment="1">
      <alignment vertical="top"/>
    </xf>
    <xf numFmtId="0" fontId="11" fillId="0" borderId="43" xfId="0" applyFont="1" applyBorder="1" applyAlignment="1">
      <alignment vertical="top"/>
    </xf>
    <xf numFmtId="3" fontId="11" fillId="0" borderId="73" xfId="0" applyNumberFormat="1" applyFont="1" applyBorder="1" applyAlignment="1">
      <alignment vertical="top"/>
    </xf>
    <xf numFmtId="3" fontId="3" fillId="0" borderId="2" xfId="331" applyNumberFormat="1" applyFont="1" applyFill="1" applyBorder="1" applyAlignment="1">
      <alignment horizontal="right" vertical="top"/>
    </xf>
    <xf numFmtId="1" fontId="3" fillId="0" borderId="2" xfId="17" applyNumberFormat="1" applyFont="1" applyFill="1" applyBorder="1" applyAlignment="1">
      <alignment horizontal="right" vertical="top"/>
    </xf>
    <xf numFmtId="3" fontId="3" fillId="0" borderId="8" xfId="330" applyNumberFormat="1" applyFont="1" applyFill="1" applyBorder="1" applyAlignment="1">
      <alignment horizontal="right" vertical="top"/>
    </xf>
    <xf numFmtId="0" fontId="3" fillId="0" borderId="2" xfId="384" applyFont="1" applyFill="1" applyBorder="1" applyAlignment="1">
      <alignment horizontal="left" vertical="top"/>
    </xf>
    <xf numFmtId="1" fontId="3" fillId="0" borderId="2" xfId="17" applyNumberFormat="1" applyFont="1" applyFill="1" applyBorder="1" applyAlignment="1">
      <alignment horizontal="right" vertical="top"/>
    </xf>
    <xf numFmtId="3" fontId="11" fillId="0" borderId="65" xfId="0" applyNumberFormat="1" applyFont="1" applyBorder="1" applyAlignment="1">
      <alignment horizontal="center" vertical="top"/>
    </xf>
    <xf numFmtId="3" fontId="3" fillId="0" borderId="21" xfId="0" applyNumberFormat="1" applyFont="1" applyBorder="1" applyAlignment="1">
      <alignment horizontal="center" vertical="top"/>
    </xf>
    <xf numFmtId="3" fontId="3" fillId="0" borderId="9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3" fontId="11" fillId="0" borderId="62" xfId="0" applyNumberFormat="1" applyFont="1" applyBorder="1" applyAlignment="1">
      <alignment horizontal="center" vertical="top"/>
    </xf>
    <xf numFmtId="0" fontId="11" fillId="0" borderId="65" xfId="0" applyFont="1" applyBorder="1" applyAlignment="1">
      <alignment horizontal="center" vertical="top"/>
    </xf>
    <xf numFmtId="0" fontId="11" fillId="2" borderId="15" xfId="384" applyFont="1" applyFill="1" applyBorder="1" applyAlignment="1">
      <alignment horizontal="center" vertical="top" wrapText="1"/>
    </xf>
    <xf numFmtId="3" fontId="11" fillId="0" borderId="23" xfId="0" applyNumberFormat="1" applyFont="1" applyBorder="1" applyAlignment="1">
      <alignment horizontal="center" vertical="top"/>
    </xf>
    <xf numFmtId="0" fontId="3" fillId="0" borderId="2" xfId="384" applyFont="1" applyFill="1" applyBorder="1" applyAlignment="1">
      <alignment horizontal="left" vertical="top"/>
    </xf>
    <xf numFmtId="3" fontId="3" fillId="0" borderId="2" xfId="331" applyNumberFormat="1" applyFont="1" applyFill="1" applyBorder="1" applyAlignment="1">
      <alignment horizontal="right" vertical="top"/>
    </xf>
    <xf numFmtId="1" fontId="3" fillId="0" borderId="2" xfId="17" applyNumberFormat="1" applyFont="1" applyFill="1" applyBorder="1" applyAlignment="1">
      <alignment horizontal="right" vertical="top"/>
    </xf>
    <xf numFmtId="0" fontId="3" fillId="0" borderId="2" xfId="384" applyFont="1" applyFill="1" applyBorder="1" applyAlignment="1">
      <alignment horizontal="right" vertical="top"/>
    </xf>
    <xf numFmtId="3" fontId="11" fillId="0" borderId="61" xfId="0" applyNumberFormat="1" applyFont="1" applyBorder="1" applyAlignment="1">
      <alignment horizontal="center" vertical="top" wrapText="1"/>
    </xf>
    <xf numFmtId="3" fontId="3" fillId="0" borderId="8" xfId="330" applyNumberFormat="1" applyFont="1" applyFill="1" applyBorder="1" applyAlignment="1">
      <alignment horizontal="right" vertical="top"/>
    </xf>
    <xf numFmtId="3" fontId="3" fillId="0" borderId="64" xfId="0" applyNumberFormat="1" applyFont="1" applyBorder="1" applyAlignment="1">
      <alignment horizontal="center" vertical="top"/>
    </xf>
    <xf numFmtId="3" fontId="3" fillId="0" borderId="62" xfId="0" applyNumberFormat="1" applyFont="1" applyBorder="1" applyAlignment="1">
      <alignment horizontal="center" vertical="top"/>
    </xf>
    <xf numFmtId="4" fontId="3" fillId="0" borderId="2" xfId="332" applyNumberFormat="1" applyFont="1" applyFill="1" applyBorder="1" applyAlignment="1">
      <alignment horizontal="right" vertical="top"/>
    </xf>
    <xf numFmtId="0" fontId="0" fillId="0" borderId="0" xfId="0" applyBorder="1"/>
    <xf numFmtId="1" fontId="3" fillId="0" borderId="0" xfId="17" applyNumberFormat="1" applyFont="1" applyFill="1" applyBorder="1" applyAlignment="1">
      <alignment horizontal="center" vertical="top"/>
    </xf>
    <xf numFmtId="3" fontId="3" fillId="0" borderId="0" xfId="332" applyNumberFormat="1" applyFont="1" applyFill="1" applyBorder="1" applyAlignment="1">
      <alignment horizontal="center" vertical="top"/>
    </xf>
    <xf numFmtId="1" fontId="3" fillId="4" borderId="0" xfId="17" applyNumberFormat="1" applyFont="1" applyFill="1" applyBorder="1" applyAlignment="1">
      <alignment horizontal="center" vertical="top"/>
    </xf>
    <xf numFmtId="3" fontId="3" fillId="4" borderId="0" xfId="332" applyNumberFormat="1" applyFont="1" applyFill="1" applyBorder="1" applyAlignment="1">
      <alignment horizontal="center" vertical="top"/>
    </xf>
    <xf numFmtId="3" fontId="11" fillId="0" borderId="61" xfId="0" applyNumberFormat="1" applyFont="1" applyBorder="1" applyAlignment="1">
      <alignment horizontal="center" vertical="top" wrapText="1"/>
    </xf>
    <xf numFmtId="3" fontId="11" fillId="0" borderId="49" xfId="0" applyNumberFormat="1" applyFont="1" applyBorder="1" applyAlignment="1">
      <alignment horizontal="center" vertical="top" wrapText="1"/>
    </xf>
    <xf numFmtId="1" fontId="4" fillId="5" borderId="27" xfId="384" applyNumberFormat="1" applyFont="1" applyFill="1" applyBorder="1" applyAlignment="1">
      <alignment horizontal="center" vertical="top"/>
    </xf>
    <xf numFmtId="1" fontId="4" fillId="5" borderId="28" xfId="384" applyNumberFormat="1" applyFont="1" applyFill="1" applyBorder="1" applyAlignment="1">
      <alignment horizontal="center" vertical="top"/>
    </xf>
    <xf numFmtId="3" fontId="4" fillId="5" borderId="32" xfId="331" applyNumberFormat="1" applyFont="1" applyFill="1" applyBorder="1" applyAlignment="1">
      <alignment horizontal="center" vertical="center"/>
    </xf>
    <xf numFmtId="3" fontId="4" fillId="5" borderId="33" xfId="331" applyNumberFormat="1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3" fontId="11" fillId="0" borderId="18" xfId="0" applyNumberFormat="1" applyFont="1" applyBorder="1" applyAlignment="1">
      <alignment horizontal="center" vertical="top"/>
    </xf>
    <xf numFmtId="3" fontId="11" fillId="0" borderId="17" xfId="0" applyNumberFormat="1" applyFont="1" applyBorder="1" applyAlignment="1">
      <alignment horizontal="center" vertical="top"/>
    </xf>
    <xf numFmtId="3" fontId="11" fillId="0" borderId="12" xfId="0" applyNumberFormat="1" applyFont="1" applyBorder="1" applyAlignment="1">
      <alignment horizontal="center" vertical="top"/>
    </xf>
    <xf numFmtId="3" fontId="11" fillId="0" borderId="61" xfId="0" applyNumberFormat="1" applyFont="1" applyBorder="1" applyAlignment="1">
      <alignment horizontal="center" vertical="top"/>
    </xf>
    <xf numFmtId="3" fontId="11" fillId="0" borderId="7" xfId="0" applyNumberFormat="1" applyFont="1" applyBorder="1" applyAlignment="1">
      <alignment horizontal="center" vertical="top"/>
    </xf>
    <xf numFmtId="3" fontId="11" fillId="0" borderId="62" xfId="0" applyNumberFormat="1" applyFont="1" applyBorder="1" applyAlignment="1">
      <alignment horizontal="center" vertical="top"/>
    </xf>
    <xf numFmtId="3" fontId="11" fillId="0" borderId="2" xfId="0" applyNumberFormat="1" applyFont="1" applyBorder="1" applyAlignment="1">
      <alignment horizontal="center" vertical="top"/>
    </xf>
    <xf numFmtId="3" fontId="3" fillId="0" borderId="2" xfId="331" applyNumberFormat="1" applyFont="1" applyFill="1" applyBorder="1" applyAlignment="1">
      <alignment horizontal="right" vertical="top"/>
    </xf>
    <xf numFmtId="3" fontId="3" fillId="0" borderId="8" xfId="330" applyNumberFormat="1" applyFont="1" applyFill="1" applyBorder="1" applyAlignment="1">
      <alignment horizontal="right" vertical="top"/>
    </xf>
    <xf numFmtId="3" fontId="11" fillId="0" borderId="59" xfId="0" applyNumberFormat="1" applyFont="1" applyBorder="1" applyAlignment="1">
      <alignment horizontal="center" vertical="top"/>
    </xf>
    <xf numFmtId="3" fontId="11" fillId="0" borderId="46" xfId="0" applyNumberFormat="1" applyFont="1" applyBorder="1" applyAlignment="1">
      <alignment horizontal="center" vertical="top"/>
    </xf>
    <xf numFmtId="3" fontId="11" fillId="0" borderId="60" xfId="0" applyNumberFormat="1" applyFont="1" applyBorder="1" applyAlignment="1">
      <alignment horizontal="center" vertical="top"/>
    </xf>
    <xf numFmtId="3" fontId="11" fillId="0" borderId="23" xfId="0" applyNumberFormat="1" applyFont="1" applyBorder="1" applyAlignment="1">
      <alignment horizontal="center" vertical="top"/>
    </xf>
    <xf numFmtId="3" fontId="11" fillId="0" borderId="9" xfId="0" applyNumberFormat="1" applyFont="1" applyBorder="1" applyAlignment="1">
      <alignment horizontal="center" vertical="top"/>
    </xf>
    <xf numFmtId="3" fontId="11" fillId="0" borderId="22" xfId="0" applyNumberFormat="1" applyFont="1" applyBorder="1" applyAlignment="1">
      <alignment horizontal="center" vertical="top"/>
    </xf>
    <xf numFmtId="3" fontId="3" fillId="0" borderId="64" xfId="0" applyNumberFormat="1" applyFont="1" applyBorder="1" applyAlignment="1">
      <alignment horizontal="center" vertical="top"/>
    </xf>
    <xf numFmtId="3" fontId="3" fillId="0" borderId="65" xfId="0" applyNumberFormat="1" applyFont="1" applyBorder="1" applyAlignment="1">
      <alignment horizontal="center" vertical="top"/>
    </xf>
    <xf numFmtId="3" fontId="3" fillId="0" borderId="62" xfId="0" applyNumberFormat="1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3" fontId="11" fillId="0" borderId="64" xfId="0" applyNumberFormat="1" applyFont="1" applyBorder="1" applyAlignment="1">
      <alignment horizontal="center" vertical="top"/>
    </xf>
    <xf numFmtId="3" fontId="11" fillId="0" borderId="65" xfId="0" applyNumberFormat="1" applyFont="1" applyBorder="1" applyAlignment="1">
      <alignment horizontal="center" vertical="top"/>
    </xf>
    <xf numFmtId="0" fontId="3" fillId="0" borderId="2" xfId="384" applyFont="1" applyFill="1" applyBorder="1" applyAlignment="1">
      <alignment horizontal="left" vertical="top"/>
    </xf>
    <xf numFmtId="1" fontId="3" fillId="0" borderId="2" xfId="17" applyNumberFormat="1" applyFont="1" applyFill="1" applyBorder="1" applyAlignment="1">
      <alignment horizontal="right" vertical="top"/>
    </xf>
    <xf numFmtId="3" fontId="11" fillId="0" borderId="42" xfId="0" applyNumberFormat="1" applyFont="1" applyBorder="1" applyAlignment="1">
      <alignment horizontal="center" vertical="top"/>
    </xf>
    <xf numFmtId="3" fontId="11" fillId="0" borderId="43" xfId="0" applyNumberFormat="1" applyFont="1" applyBorder="1" applyAlignment="1">
      <alignment horizontal="center" vertical="top"/>
    </xf>
    <xf numFmtId="3" fontId="3" fillId="0" borderId="64" xfId="330" applyNumberFormat="1" applyFont="1" applyFill="1" applyBorder="1" applyAlignment="1">
      <alignment horizontal="center" vertical="top"/>
    </xf>
    <xf numFmtId="3" fontId="3" fillId="0" borderId="83" xfId="330" applyNumberFormat="1" applyFont="1" applyFill="1" applyBorder="1" applyAlignment="1">
      <alignment horizontal="center" vertical="top"/>
    </xf>
    <xf numFmtId="3" fontId="3" fillId="0" borderId="65" xfId="330" applyNumberFormat="1" applyFont="1" applyFill="1" applyBorder="1" applyAlignment="1">
      <alignment horizontal="center" vertical="top"/>
    </xf>
    <xf numFmtId="3" fontId="3" fillId="0" borderId="42" xfId="330" applyNumberFormat="1" applyFont="1" applyFill="1" applyBorder="1" applyAlignment="1">
      <alignment horizontal="center" vertical="top"/>
    </xf>
    <xf numFmtId="0" fontId="11" fillId="0" borderId="6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3" fontId="11" fillId="4" borderId="64" xfId="0" applyNumberFormat="1" applyFont="1" applyFill="1" applyBorder="1" applyAlignment="1">
      <alignment horizontal="center" vertical="top"/>
    </xf>
    <xf numFmtId="3" fontId="11" fillId="4" borderId="65" xfId="0" applyNumberFormat="1" applyFont="1" applyFill="1" applyBorder="1" applyAlignment="1">
      <alignment horizontal="center" vertical="top"/>
    </xf>
    <xf numFmtId="3" fontId="11" fillId="4" borderId="62" xfId="0" applyNumberFormat="1" applyFont="1" applyFill="1" applyBorder="1" applyAlignment="1">
      <alignment horizontal="center" vertical="top"/>
    </xf>
    <xf numFmtId="3" fontId="11" fillId="4" borderId="2" xfId="0" applyNumberFormat="1" applyFont="1" applyFill="1" applyBorder="1" applyAlignment="1">
      <alignment horizontal="center" vertical="top"/>
    </xf>
    <xf numFmtId="0" fontId="3" fillId="0" borderId="2" xfId="384" applyFont="1" applyFill="1" applyBorder="1" applyAlignment="1">
      <alignment horizontal="right" vertical="top"/>
    </xf>
    <xf numFmtId="4" fontId="3" fillId="0" borderId="8" xfId="384" applyNumberFormat="1" applyFont="1" applyFill="1" applyBorder="1" applyAlignment="1">
      <alignment horizontal="right" vertical="top"/>
    </xf>
    <xf numFmtId="0" fontId="11" fillId="0" borderId="64" xfId="0" applyFont="1" applyBorder="1" applyAlignment="1">
      <alignment horizontal="center" vertical="top"/>
    </xf>
    <xf numFmtId="0" fontId="11" fillId="0" borderId="65" xfId="0" applyFont="1" applyBorder="1" applyAlignment="1">
      <alignment horizontal="center" vertical="top"/>
    </xf>
    <xf numFmtId="0" fontId="11" fillId="2" borderId="66" xfId="384" applyFont="1" applyFill="1" applyBorder="1" applyAlignment="1">
      <alignment horizontal="center" vertical="top" wrapText="1"/>
    </xf>
    <xf numFmtId="0" fontId="11" fillId="2" borderId="15" xfId="384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top"/>
    </xf>
    <xf numFmtId="0" fontId="11" fillId="0" borderId="43" xfId="0" applyFont="1" applyBorder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3" fontId="3" fillId="4" borderId="62" xfId="330" applyNumberFormat="1" applyFont="1" applyFill="1" applyBorder="1" applyAlignment="1">
      <alignment horizontal="center" vertical="top"/>
    </xf>
    <xf numFmtId="3" fontId="3" fillId="4" borderId="2" xfId="330" applyNumberFormat="1" applyFont="1" applyFill="1" applyBorder="1" applyAlignment="1">
      <alignment horizontal="center" vertical="top"/>
    </xf>
    <xf numFmtId="3" fontId="3" fillId="4" borderId="43" xfId="330" applyNumberFormat="1" applyFont="1" applyFill="1" applyBorder="1" applyAlignment="1">
      <alignment horizontal="center" vertical="top"/>
    </xf>
    <xf numFmtId="0" fontId="4" fillId="5" borderId="25" xfId="384" applyNumberFormat="1" applyFont="1" applyFill="1" applyBorder="1" applyAlignment="1">
      <alignment horizontal="center" vertical="center" wrapText="1"/>
    </xf>
    <xf numFmtId="0" fontId="4" fillId="5" borderId="26" xfId="384" applyNumberFormat="1" applyFont="1" applyFill="1" applyBorder="1" applyAlignment="1">
      <alignment horizontal="center" vertical="center" wrapText="1"/>
    </xf>
    <xf numFmtId="1" fontId="4" fillId="5" borderId="27" xfId="384" applyNumberFormat="1" applyFont="1" applyFill="1" applyBorder="1" applyAlignment="1">
      <alignment horizontal="center" vertical="center"/>
    </xf>
    <xf numFmtId="1" fontId="4" fillId="5" borderId="28" xfId="384" applyNumberFormat="1" applyFont="1" applyFill="1" applyBorder="1" applyAlignment="1">
      <alignment horizontal="center" vertical="center"/>
    </xf>
    <xf numFmtId="3" fontId="4" fillId="5" borderId="27" xfId="330" applyNumberFormat="1" applyFont="1" applyFill="1" applyBorder="1" applyAlignment="1">
      <alignment horizontal="center" vertical="top" wrapText="1"/>
    </xf>
    <xf numFmtId="3" fontId="4" fillId="5" borderId="28" xfId="330" applyNumberFormat="1" applyFont="1" applyFill="1" applyBorder="1" applyAlignment="1">
      <alignment horizontal="center" vertical="top" wrapText="1"/>
    </xf>
    <xf numFmtId="1" fontId="4" fillId="5" borderId="29" xfId="384" applyNumberFormat="1" applyFont="1" applyFill="1" applyBorder="1" applyAlignment="1">
      <alignment horizontal="center" vertical="top"/>
    </xf>
    <xf numFmtId="1" fontId="4" fillId="5" borderId="30" xfId="384" applyNumberFormat="1" applyFont="1" applyFill="1" applyBorder="1" applyAlignment="1">
      <alignment horizontal="center" vertical="top"/>
    </xf>
    <xf numFmtId="1" fontId="4" fillId="5" borderId="31" xfId="384" applyNumberFormat="1" applyFont="1" applyFill="1" applyBorder="1" applyAlignment="1">
      <alignment horizontal="center" vertical="top"/>
    </xf>
    <xf numFmtId="3" fontId="3" fillId="0" borderId="24" xfId="0" applyNumberFormat="1" applyFont="1" applyBorder="1" applyAlignment="1">
      <alignment horizontal="center" vertical="top"/>
    </xf>
    <xf numFmtId="3" fontId="3" fillId="0" borderId="21" xfId="0" applyNumberFormat="1" applyFont="1" applyBorder="1" applyAlignment="1">
      <alignment horizontal="center" vertical="top"/>
    </xf>
    <xf numFmtId="3" fontId="3" fillId="0" borderId="23" xfId="0" applyNumberFormat="1" applyFont="1" applyBorder="1" applyAlignment="1">
      <alignment horizontal="center" vertical="top"/>
    </xf>
    <xf numFmtId="3" fontId="3" fillId="0" borderId="9" xfId="0" applyNumberFormat="1" applyFont="1" applyBorder="1" applyAlignment="1">
      <alignment horizontal="center" vertical="top"/>
    </xf>
    <xf numFmtId="3" fontId="3" fillId="0" borderId="16" xfId="0" applyNumberFormat="1" applyFont="1" applyBorder="1" applyAlignment="1">
      <alignment horizontal="center" vertical="top"/>
    </xf>
    <xf numFmtId="3" fontId="3" fillId="0" borderId="19" xfId="0" applyNumberFormat="1" applyFont="1" applyBorder="1" applyAlignment="1">
      <alignment horizontal="center" vertical="top"/>
    </xf>
    <xf numFmtId="0" fontId="11" fillId="0" borderId="19" xfId="0" applyFont="1" applyBorder="1" applyAlignment="1">
      <alignment vertical="top"/>
    </xf>
    <xf numFmtId="0" fontId="11" fillId="0" borderId="53" xfId="0" applyFont="1" applyBorder="1" applyAlignment="1">
      <alignment vertical="top"/>
    </xf>
    <xf numFmtId="0" fontId="11" fillId="0" borderId="16" xfId="0" applyFont="1" applyBorder="1" applyAlignment="1">
      <alignment vertical="top"/>
    </xf>
    <xf numFmtId="0" fontId="11" fillId="0" borderId="15" xfId="0" applyFont="1" applyBorder="1" applyAlignment="1">
      <alignment vertical="top"/>
    </xf>
    <xf numFmtId="3" fontId="3" fillId="4" borderId="66" xfId="330" applyNumberFormat="1" applyFont="1" applyFill="1" applyBorder="1" applyAlignment="1">
      <alignment horizontal="center" vertical="top"/>
    </xf>
    <xf numFmtId="3" fontId="3" fillId="4" borderId="15" xfId="330" applyNumberFormat="1" applyFont="1" applyFill="1" applyBorder="1" applyAlignment="1">
      <alignment horizontal="center" vertical="top"/>
    </xf>
    <xf numFmtId="3" fontId="3" fillId="4" borderId="86" xfId="330" applyNumberFormat="1" applyFont="1" applyFill="1" applyBorder="1" applyAlignment="1">
      <alignment horizontal="center" vertical="top"/>
    </xf>
    <xf numFmtId="3" fontId="3" fillId="4" borderId="53" xfId="330" applyNumberFormat="1" applyFont="1" applyFill="1" applyBorder="1" applyAlignment="1">
      <alignment horizontal="center" vertical="top"/>
    </xf>
    <xf numFmtId="0" fontId="11" fillId="0" borderId="66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86" xfId="0" applyFont="1" applyBorder="1" applyAlignment="1">
      <alignment horizontal="center" vertical="top"/>
    </xf>
    <xf numFmtId="0" fontId="11" fillId="0" borderId="53" xfId="0" applyFont="1" applyBorder="1" applyAlignment="1">
      <alignment horizontal="center" vertical="top"/>
    </xf>
    <xf numFmtId="3" fontId="11" fillId="0" borderId="66" xfId="0" applyNumberFormat="1" applyFont="1" applyBorder="1" applyAlignment="1">
      <alignment horizontal="center" vertical="top"/>
    </xf>
    <xf numFmtId="3" fontId="11" fillId="0" borderId="15" xfId="0" applyNumberFormat="1" applyFont="1" applyBorder="1" applyAlignment="1">
      <alignment horizontal="center" vertical="top"/>
    </xf>
    <xf numFmtId="3" fontId="11" fillId="0" borderId="20" xfId="0" applyNumberFormat="1" applyFont="1" applyBorder="1" applyAlignment="1">
      <alignment horizontal="center" vertical="top"/>
    </xf>
    <xf numFmtId="3" fontId="11" fillId="0" borderId="16" xfId="0" applyNumberFormat="1" applyFont="1" applyBorder="1" applyAlignment="1">
      <alignment horizontal="center" vertical="top"/>
    </xf>
    <xf numFmtId="3" fontId="3" fillId="0" borderId="66" xfId="0" applyNumberFormat="1" applyFont="1" applyBorder="1" applyAlignment="1">
      <alignment horizontal="center" vertical="top"/>
    </xf>
    <xf numFmtId="3" fontId="3" fillId="0" borderId="66" xfId="0" applyNumberFormat="1" applyFont="1" applyBorder="1" applyAlignment="1">
      <alignment horizontal="center" vertical="top"/>
    </xf>
    <xf numFmtId="3" fontId="3" fillId="0" borderId="15" xfId="0" applyNumberFormat="1" applyFont="1" applyBorder="1" applyAlignment="1">
      <alignment horizontal="center" vertical="top"/>
    </xf>
    <xf numFmtId="3" fontId="3" fillId="0" borderId="19" xfId="0" applyNumberFormat="1" applyFont="1" applyBorder="1" applyAlignment="1">
      <alignment horizontal="center" vertical="top"/>
    </xf>
    <xf numFmtId="3" fontId="3" fillId="0" borderId="20" xfId="0" applyNumberFormat="1" applyFont="1" applyBorder="1" applyAlignment="1">
      <alignment horizontal="center" vertical="top"/>
    </xf>
    <xf numFmtId="3" fontId="11" fillId="0" borderId="86" xfId="0" applyNumberFormat="1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3" fontId="11" fillId="4" borderId="66" xfId="0" applyNumberFormat="1" applyFont="1" applyFill="1" applyBorder="1" applyAlignment="1">
      <alignment horizontal="center" vertical="top"/>
    </xf>
    <xf numFmtId="3" fontId="11" fillId="4" borderId="15" xfId="0" applyNumberFormat="1" applyFont="1" applyFill="1" applyBorder="1" applyAlignment="1">
      <alignment horizontal="center" vertical="top"/>
    </xf>
    <xf numFmtId="3" fontId="11" fillId="4" borderId="53" xfId="0" applyNumberFormat="1" applyFont="1" applyFill="1" applyBorder="1" applyAlignment="1">
      <alignment horizontal="center" vertical="top"/>
    </xf>
    <xf numFmtId="3" fontId="11" fillId="0" borderId="66" xfId="0" applyNumberFormat="1" applyFont="1" applyBorder="1" applyAlignment="1">
      <alignment horizontal="center" vertical="top" wrapText="1"/>
    </xf>
    <xf numFmtId="3" fontId="11" fillId="0" borderId="53" xfId="0" applyNumberFormat="1" applyFont="1" applyBorder="1" applyAlignment="1">
      <alignment horizontal="center" vertical="top" wrapText="1"/>
    </xf>
    <xf numFmtId="3" fontId="11" fillId="0" borderId="19" xfId="0" applyNumberFormat="1" applyFont="1" applyBorder="1" applyAlignment="1">
      <alignment horizontal="center" vertical="top"/>
    </xf>
    <xf numFmtId="3" fontId="11" fillId="0" borderId="41" xfId="0" applyNumberFormat="1" applyFont="1" applyBorder="1" applyAlignment="1">
      <alignment horizontal="center" vertical="top"/>
    </xf>
    <xf numFmtId="3" fontId="11" fillId="0" borderId="29" xfId="0" applyNumberFormat="1" applyFont="1" applyBorder="1" applyAlignment="1">
      <alignment horizontal="center" vertical="top"/>
    </xf>
    <xf numFmtId="3" fontId="11" fillId="0" borderId="66" xfId="0" applyNumberFormat="1" applyFont="1" applyBorder="1" applyAlignment="1">
      <alignment horizontal="center" vertical="top"/>
    </xf>
    <xf numFmtId="0" fontId="11" fillId="0" borderId="86" xfId="0" applyFont="1" applyBorder="1" applyAlignment="1">
      <alignment vertical="top"/>
    </xf>
    <xf numFmtId="1" fontId="4" fillId="5" borderId="87" xfId="384" applyNumberFormat="1" applyFont="1" applyFill="1" applyBorder="1" applyAlignment="1">
      <alignment horizontal="center" vertical="top"/>
    </xf>
    <xf numFmtId="1" fontId="4" fillId="5" borderId="88" xfId="384" applyNumberFormat="1" applyFont="1" applyFill="1" applyBorder="1" applyAlignment="1">
      <alignment horizontal="center" vertical="top"/>
    </xf>
    <xf numFmtId="3" fontId="10" fillId="5" borderId="89" xfId="0" applyNumberFormat="1" applyFont="1" applyFill="1" applyBorder="1" applyAlignment="1">
      <alignment vertical="top"/>
    </xf>
    <xf numFmtId="3" fontId="10" fillId="7" borderId="35" xfId="0" applyNumberFormat="1" applyFont="1" applyFill="1" applyBorder="1" applyAlignment="1">
      <alignment vertical="top"/>
    </xf>
    <xf numFmtId="3" fontId="10" fillId="6" borderId="90" xfId="0" applyNumberFormat="1" applyFont="1" applyFill="1" applyBorder="1" applyAlignment="1">
      <alignment vertical="top"/>
    </xf>
    <xf numFmtId="0" fontId="11" fillId="0" borderId="91" xfId="0" applyFont="1" applyBorder="1" applyAlignment="1">
      <alignment vertical="top"/>
    </xf>
    <xf numFmtId="1" fontId="11" fillId="0" borderId="91" xfId="0" applyNumberFormat="1" applyFont="1" applyFill="1" applyBorder="1" applyAlignment="1">
      <alignment vertical="top"/>
    </xf>
    <xf numFmtId="1" fontId="11" fillId="0" borderId="91" xfId="0" applyNumberFormat="1" applyFont="1" applyBorder="1" applyAlignment="1">
      <alignment vertical="top"/>
    </xf>
    <xf numFmtId="3" fontId="11" fillId="0" borderId="91" xfId="0" applyNumberFormat="1" applyFont="1" applyBorder="1" applyAlignment="1">
      <alignment vertical="top"/>
    </xf>
    <xf numFmtId="3" fontId="11" fillId="0" borderId="92" xfId="0" applyNumberFormat="1" applyFont="1" applyBorder="1" applyAlignment="1">
      <alignment vertical="top"/>
    </xf>
    <xf numFmtId="3" fontId="11" fillId="0" borderId="91" xfId="0" applyNumberFormat="1" applyFont="1" applyFill="1" applyBorder="1" applyAlignment="1">
      <alignment vertical="top"/>
    </xf>
    <xf numFmtId="3" fontId="11" fillId="7" borderId="35" xfId="0" applyNumberFormat="1" applyFont="1" applyFill="1" applyBorder="1" applyAlignment="1">
      <alignment vertical="top"/>
    </xf>
    <xf numFmtId="3" fontId="10" fillId="6" borderId="93" xfId="0" applyNumberFormat="1" applyFont="1" applyFill="1" applyBorder="1" applyAlignment="1">
      <alignment vertical="top"/>
    </xf>
    <xf numFmtId="3" fontId="10" fillId="4" borderId="89" xfId="0" applyNumberFormat="1" applyFont="1" applyFill="1" applyBorder="1" applyAlignment="1">
      <alignment vertical="top"/>
    </xf>
    <xf numFmtId="3" fontId="10" fillId="4" borderId="92" xfId="0" applyNumberFormat="1" applyFont="1" applyFill="1" applyBorder="1" applyAlignment="1">
      <alignment vertical="top"/>
    </xf>
    <xf numFmtId="3" fontId="10" fillId="4" borderId="91" xfId="0" applyNumberFormat="1" applyFont="1" applyFill="1" applyBorder="1" applyAlignment="1">
      <alignment vertical="top"/>
    </xf>
    <xf numFmtId="3" fontId="10" fillId="6" borderId="94" xfId="0" applyNumberFormat="1" applyFont="1" applyFill="1" applyBorder="1" applyAlignment="1">
      <alignment vertical="top"/>
    </xf>
    <xf numFmtId="3" fontId="11" fillId="0" borderId="95" xfId="0" applyNumberFormat="1" applyFont="1" applyBorder="1" applyAlignment="1">
      <alignment vertical="top"/>
    </xf>
    <xf numFmtId="3" fontId="11" fillId="0" borderId="96" xfId="0" applyNumberFormat="1" applyFont="1" applyBorder="1" applyAlignment="1">
      <alignment vertical="top"/>
    </xf>
    <xf numFmtId="3" fontId="14" fillId="7" borderId="35" xfId="0" applyNumberFormat="1" applyFont="1" applyFill="1" applyBorder="1" applyAlignment="1">
      <alignment vertical="top"/>
    </xf>
    <xf numFmtId="3" fontId="4" fillId="6" borderId="94" xfId="0" applyNumberFormat="1" applyFont="1" applyFill="1" applyBorder="1" applyAlignment="1">
      <alignment vertical="top"/>
    </xf>
    <xf numFmtId="3" fontId="14" fillId="0" borderId="92" xfId="0" applyNumberFormat="1" applyFont="1" applyBorder="1" applyAlignment="1">
      <alignment vertical="top"/>
    </xf>
    <xf numFmtId="3" fontId="4" fillId="5" borderId="35" xfId="0" applyNumberFormat="1" applyFont="1" applyFill="1" applyBorder="1" applyAlignment="1">
      <alignment vertical="top"/>
    </xf>
    <xf numFmtId="3" fontId="14" fillId="7" borderId="91" xfId="0" applyNumberFormat="1" applyFont="1" applyFill="1" applyBorder="1" applyAlignment="1">
      <alignment vertical="top"/>
    </xf>
    <xf numFmtId="3" fontId="4" fillId="6" borderId="93" xfId="0" applyNumberFormat="1" applyFont="1" applyFill="1" applyBorder="1" applyAlignment="1">
      <alignment vertical="top"/>
    </xf>
    <xf numFmtId="3" fontId="11" fillId="0" borderId="97" xfId="0" applyNumberFormat="1" applyFont="1" applyBorder="1" applyAlignment="1">
      <alignment vertical="top"/>
    </xf>
    <xf numFmtId="3" fontId="15" fillId="0" borderId="98" xfId="0" applyNumberFormat="1" applyFont="1" applyBorder="1" applyAlignment="1">
      <alignment vertical="top"/>
    </xf>
    <xf numFmtId="3" fontId="15" fillId="7" borderId="35" xfId="0" applyNumberFormat="1" applyFont="1" applyFill="1" applyBorder="1" applyAlignment="1">
      <alignment vertical="top"/>
    </xf>
    <xf numFmtId="3" fontId="4" fillId="6" borderId="90" xfId="0" applyNumberFormat="1" applyFont="1" applyFill="1" applyBorder="1" applyAlignment="1">
      <alignment vertical="top"/>
    </xf>
    <xf numFmtId="3" fontId="15" fillId="0" borderId="95" xfId="0" applyNumberFormat="1" applyFont="1" applyBorder="1" applyAlignment="1">
      <alignment vertical="top"/>
    </xf>
    <xf numFmtId="3" fontId="15" fillId="0" borderId="92" xfId="0" applyNumberFormat="1" applyFont="1" applyBorder="1" applyAlignment="1">
      <alignment vertical="top"/>
    </xf>
    <xf numFmtId="3" fontId="4" fillId="6" borderId="92" xfId="0" applyNumberFormat="1" applyFont="1" applyFill="1" applyBorder="1" applyAlignment="1">
      <alignment vertical="top"/>
    </xf>
    <xf numFmtId="3" fontId="11" fillId="4" borderId="92" xfId="0" applyNumberFormat="1" applyFont="1" applyFill="1" applyBorder="1" applyAlignment="1">
      <alignment vertical="top"/>
    </xf>
    <xf numFmtId="3" fontId="11" fillId="0" borderId="98" xfId="0" applyNumberFormat="1" applyFont="1" applyBorder="1" applyAlignment="1">
      <alignment horizontal="center" vertical="top"/>
    </xf>
    <xf numFmtId="3" fontId="11" fillId="0" borderId="91" xfId="0" applyNumberFormat="1" applyFont="1" applyBorder="1" applyAlignment="1">
      <alignment horizontal="center" vertical="top"/>
    </xf>
    <xf numFmtId="3" fontId="11" fillId="0" borderId="97" xfId="0" applyNumberFormat="1" applyFont="1" applyBorder="1" applyAlignment="1">
      <alignment horizontal="center" vertical="top"/>
    </xf>
    <xf numFmtId="3" fontId="10" fillId="5" borderId="35" xfId="0" applyNumberFormat="1" applyFont="1" applyFill="1" applyBorder="1" applyAlignment="1">
      <alignment vertical="top"/>
    </xf>
    <xf numFmtId="3" fontId="11" fillId="0" borderId="99" xfId="0" applyNumberFormat="1" applyFont="1" applyBorder="1" applyAlignment="1">
      <alignment vertical="top"/>
    </xf>
    <xf numFmtId="3" fontId="10" fillId="5" borderId="35" xfId="0" applyNumberFormat="1" applyFont="1" applyFill="1" applyBorder="1"/>
    <xf numFmtId="0" fontId="0" fillId="4" borderId="0" xfId="0" applyFill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" fontId="10" fillId="0" borderId="1" xfId="0" applyNumberFormat="1" applyFont="1" applyBorder="1"/>
    <xf numFmtId="3" fontId="11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3" fillId="0" borderId="2" xfId="384" applyFont="1" applyFill="1" applyBorder="1" applyAlignment="1"/>
    <xf numFmtId="0" fontId="3" fillId="0" borderId="2" xfId="384" applyFont="1" applyFill="1" applyBorder="1" applyAlignment="1">
      <alignment wrapText="1"/>
    </xf>
    <xf numFmtId="0" fontId="3" fillId="0" borderId="3" xfId="384" applyFont="1" applyFill="1" applyBorder="1" applyAlignment="1">
      <alignment horizontal="left" vertical="center"/>
    </xf>
    <xf numFmtId="0" fontId="3" fillId="0" borderId="3" xfId="384" applyFont="1" applyFill="1" applyBorder="1" applyAlignment="1">
      <alignment wrapText="1"/>
    </xf>
    <xf numFmtId="0" fontId="11" fillId="0" borderId="0" xfId="0" applyFont="1" applyFill="1" applyAlignment="1">
      <alignment vertical="top"/>
    </xf>
    <xf numFmtId="3" fontId="3" fillId="0" borderId="22" xfId="0" applyNumberFormat="1" applyFont="1" applyBorder="1" applyAlignment="1">
      <alignment horizontal="center" vertical="top"/>
    </xf>
    <xf numFmtId="3" fontId="11" fillId="7" borderId="0" xfId="0" applyNumberFormat="1" applyFont="1" applyFill="1" applyAlignment="1">
      <alignment vertical="top"/>
    </xf>
    <xf numFmtId="0" fontId="3" fillId="0" borderId="9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vertical="center" wrapText="1"/>
    </xf>
    <xf numFmtId="173" fontId="4" fillId="7" borderId="36" xfId="20" applyNumberFormat="1" applyFont="1" applyFill="1" applyBorder="1" applyAlignment="1">
      <alignment horizontal="right" vertical="top" wrapText="1"/>
    </xf>
    <xf numFmtId="173" fontId="4" fillId="7" borderId="36" xfId="20" applyNumberFormat="1" applyFont="1" applyFill="1" applyBorder="1" applyAlignment="1" applyProtection="1">
      <alignment horizontal="center" vertical="top" wrapText="1"/>
    </xf>
    <xf numFmtId="3" fontId="4" fillId="7" borderId="33" xfId="20" applyNumberFormat="1" applyFont="1" applyFill="1" applyBorder="1" applyAlignment="1" applyProtection="1">
      <alignment horizontal="center" vertical="top" wrapText="1"/>
    </xf>
    <xf numFmtId="0" fontId="4" fillId="6" borderId="42" xfId="3" applyFont="1" applyFill="1" applyBorder="1" applyAlignment="1">
      <alignment horizontal="center" vertical="top" wrapText="1"/>
    </xf>
    <xf numFmtId="0" fontId="4" fillId="6" borderId="43" xfId="3" applyFont="1" applyFill="1" applyBorder="1" applyAlignment="1">
      <alignment vertical="top" wrapText="1"/>
    </xf>
    <xf numFmtId="3" fontId="4" fillId="6" borderId="43" xfId="332" applyNumberFormat="1" applyFont="1" applyFill="1" applyBorder="1" applyAlignment="1">
      <alignment horizontal="right" vertical="top"/>
    </xf>
    <xf numFmtId="1" fontId="4" fillId="6" borderId="43" xfId="17" applyNumberFormat="1" applyFont="1" applyFill="1" applyBorder="1" applyAlignment="1">
      <alignment horizontal="right" vertical="top"/>
    </xf>
    <xf numFmtId="1" fontId="4" fillId="6" borderId="86" xfId="332" applyNumberFormat="1" applyFont="1" applyFill="1" applyBorder="1" applyAlignment="1">
      <alignment horizontal="right" vertical="top"/>
    </xf>
  </cellXfs>
  <cellStyles count="386">
    <cellStyle name="=C:\WINNT\SYSTEM32\COMMAND.COM" xfId="1"/>
    <cellStyle name="=C:\WINNT\SYSTEM32\COMMAND.COM 2" xfId="2"/>
    <cellStyle name="=C:\WINNT\SYSTEM32\COMMAND.COM 2 10" xfId="3"/>
    <cellStyle name="=C:\WINNT\SYSTEM32\COMMAND.COM 2 11" xfId="4"/>
    <cellStyle name="=C:\WINNT\SYSTEM32\COMMAND.COM 2 12" xfId="5"/>
    <cellStyle name="=C:\WINNT\SYSTEM32\COMMAND.COM 2 13" xfId="6"/>
    <cellStyle name="=C:\WINNT\SYSTEM32\COMMAND.COM 2 2" xfId="7"/>
    <cellStyle name="=C:\WINNT\SYSTEM32\COMMAND.COM 2 3" xfId="8"/>
    <cellStyle name="=C:\WINNT\SYSTEM32\COMMAND.COM 2 4" xfId="9"/>
    <cellStyle name="=C:\WINNT\SYSTEM32\COMMAND.COM 2 5" xfId="10"/>
    <cellStyle name="=C:\WINNT\SYSTEM32\COMMAND.COM 2 6" xfId="11"/>
    <cellStyle name="=C:\WINNT\SYSTEM32\COMMAND.COM 2 7" xfId="12"/>
    <cellStyle name="=C:\WINNT\SYSTEM32\COMMAND.COM 2 8" xfId="13"/>
    <cellStyle name="=C:\WINNT\SYSTEM32\COMMAND.COM 2 9" xfId="14"/>
    <cellStyle name="=C:\WINNT\SYSTEM32\COMMAND.COM_001 Presupuesto CN 2009 Reformulado oct-ult" xfId="15"/>
    <cellStyle name="Millares" xfId="16" builtinId="3"/>
    <cellStyle name="Millares [0]_PRESUPUESTO BID(2a versión) 2" xfId="17"/>
    <cellStyle name="Millares 10" xfId="18"/>
    <cellStyle name="Millares 10 2" xfId="19"/>
    <cellStyle name="Millares 11 10" xfId="20"/>
    <cellStyle name="Millares 11 11" xfId="21"/>
    <cellStyle name="Millares 11 12" xfId="22"/>
    <cellStyle name="Millares 11 13" xfId="23"/>
    <cellStyle name="Millares 11 2" xfId="24"/>
    <cellStyle name="Millares 11 3" xfId="25"/>
    <cellStyle name="Millares 11 4" xfId="26"/>
    <cellStyle name="Millares 11 5" xfId="27"/>
    <cellStyle name="Millares 11 6" xfId="28"/>
    <cellStyle name="Millares 11 7" xfId="29"/>
    <cellStyle name="Millares 11 8" xfId="30"/>
    <cellStyle name="Millares 11 9" xfId="31"/>
    <cellStyle name="Millares 13" xfId="32"/>
    <cellStyle name="Millares 16" xfId="33"/>
    <cellStyle name="Millares 16 2" xfId="34"/>
    <cellStyle name="Millares 17" xfId="35"/>
    <cellStyle name="Millares 2" xfId="36"/>
    <cellStyle name="Millares 2 10" xfId="37"/>
    <cellStyle name="Millares 2 11" xfId="38"/>
    <cellStyle name="Millares 2 12" xfId="39"/>
    <cellStyle name="Millares 2 13" xfId="40"/>
    <cellStyle name="Millares 2 14" xfId="41"/>
    <cellStyle name="Millares 2 15" xfId="42"/>
    <cellStyle name="Millares 2 16" xfId="43"/>
    <cellStyle name="Millares 2 17" xfId="44"/>
    <cellStyle name="Millares 2 18" xfId="45"/>
    <cellStyle name="Millares 2 19" xfId="46"/>
    <cellStyle name="Millares 2 2" xfId="47"/>
    <cellStyle name="Millares 2 20" xfId="48"/>
    <cellStyle name="Millares 2 21" xfId="49"/>
    <cellStyle name="Millares 2 22" xfId="50"/>
    <cellStyle name="Millares 2 23" xfId="51"/>
    <cellStyle name="Millares 2 24" xfId="52"/>
    <cellStyle name="Millares 2 3" xfId="53"/>
    <cellStyle name="Millares 2 4" xfId="54"/>
    <cellStyle name="Millares 2 5" xfId="55"/>
    <cellStyle name="Millares 2 6" xfId="56"/>
    <cellStyle name="Millares 2 7" xfId="57"/>
    <cellStyle name="Millares 2 8" xfId="58"/>
    <cellStyle name="Millares 2 9" xfId="59"/>
    <cellStyle name="Millares 20" xfId="60"/>
    <cellStyle name="Millares 22" xfId="61"/>
    <cellStyle name="Millares 22 10" xfId="62"/>
    <cellStyle name="Millares 22 11" xfId="63"/>
    <cellStyle name="Millares 22 12" xfId="64"/>
    <cellStyle name="Millares 22 13" xfId="65"/>
    <cellStyle name="Millares 22 2" xfId="66"/>
    <cellStyle name="Millares 22 3" xfId="67"/>
    <cellStyle name="Millares 22 4" xfId="68"/>
    <cellStyle name="Millares 22 5" xfId="69"/>
    <cellStyle name="Millares 22 6" xfId="70"/>
    <cellStyle name="Millares 22 7" xfId="71"/>
    <cellStyle name="Millares 22 8" xfId="72"/>
    <cellStyle name="Millares 22 9" xfId="73"/>
    <cellStyle name="Millares 3" xfId="74"/>
    <cellStyle name="Millares 3 10" xfId="75"/>
    <cellStyle name="Millares 3 10 10" xfId="76"/>
    <cellStyle name="Millares 3 10 11" xfId="77"/>
    <cellStyle name="Millares 3 10 12" xfId="78"/>
    <cellStyle name="Millares 3 10 13" xfId="79"/>
    <cellStyle name="Millares 3 10 2" xfId="80"/>
    <cellStyle name="Millares 3 10 3" xfId="81"/>
    <cellStyle name="Millares 3 10 4" xfId="82"/>
    <cellStyle name="Millares 3 10 5" xfId="83"/>
    <cellStyle name="Millares 3 10 6" xfId="84"/>
    <cellStyle name="Millares 3 10 7" xfId="85"/>
    <cellStyle name="Millares 3 10 8" xfId="86"/>
    <cellStyle name="Millares 3 10 9" xfId="87"/>
    <cellStyle name="Millares 3 11" xfId="88"/>
    <cellStyle name="Millares 3 11 10" xfId="89"/>
    <cellStyle name="Millares 3 11 11" xfId="90"/>
    <cellStyle name="Millares 3 11 12" xfId="91"/>
    <cellStyle name="Millares 3 11 13" xfId="92"/>
    <cellStyle name="Millares 3 11 2" xfId="93"/>
    <cellStyle name="Millares 3 11 3" xfId="94"/>
    <cellStyle name="Millares 3 11 4" xfId="95"/>
    <cellStyle name="Millares 3 11 5" xfId="96"/>
    <cellStyle name="Millares 3 11 6" xfId="97"/>
    <cellStyle name="Millares 3 11 7" xfId="98"/>
    <cellStyle name="Millares 3 11 8" xfId="99"/>
    <cellStyle name="Millares 3 11 9" xfId="100"/>
    <cellStyle name="Millares 3 12" xfId="101"/>
    <cellStyle name="Millares 3 12 10" xfId="102"/>
    <cellStyle name="Millares 3 12 11" xfId="103"/>
    <cellStyle name="Millares 3 12 12" xfId="104"/>
    <cellStyle name="Millares 3 12 13" xfId="105"/>
    <cellStyle name="Millares 3 12 2" xfId="106"/>
    <cellStyle name="Millares 3 12 3" xfId="107"/>
    <cellStyle name="Millares 3 12 4" xfId="108"/>
    <cellStyle name="Millares 3 12 5" xfId="109"/>
    <cellStyle name="Millares 3 12 6" xfId="110"/>
    <cellStyle name="Millares 3 12 7" xfId="111"/>
    <cellStyle name="Millares 3 12 8" xfId="112"/>
    <cellStyle name="Millares 3 12 9" xfId="113"/>
    <cellStyle name="Millares 3 13" xfId="114"/>
    <cellStyle name="Millares 3 13 10" xfId="115"/>
    <cellStyle name="Millares 3 13 11" xfId="116"/>
    <cellStyle name="Millares 3 13 12" xfId="117"/>
    <cellStyle name="Millares 3 13 13" xfId="118"/>
    <cellStyle name="Millares 3 13 2" xfId="119"/>
    <cellStyle name="Millares 3 13 3" xfId="120"/>
    <cellStyle name="Millares 3 13 4" xfId="121"/>
    <cellStyle name="Millares 3 13 5" xfId="122"/>
    <cellStyle name="Millares 3 13 6" xfId="123"/>
    <cellStyle name="Millares 3 13 7" xfId="124"/>
    <cellStyle name="Millares 3 13 8" xfId="125"/>
    <cellStyle name="Millares 3 13 9" xfId="126"/>
    <cellStyle name="Millares 3 14" xfId="127"/>
    <cellStyle name="Millares 3 14 10" xfId="128"/>
    <cellStyle name="Millares 3 14 11" xfId="129"/>
    <cellStyle name="Millares 3 14 12" xfId="130"/>
    <cellStyle name="Millares 3 14 13" xfId="131"/>
    <cellStyle name="Millares 3 14 2" xfId="132"/>
    <cellStyle name="Millares 3 14 3" xfId="133"/>
    <cellStyle name="Millares 3 14 4" xfId="134"/>
    <cellStyle name="Millares 3 14 5" xfId="135"/>
    <cellStyle name="Millares 3 14 6" xfId="136"/>
    <cellStyle name="Millares 3 14 7" xfId="137"/>
    <cellStyle name="Millares 3 14 8" xfId="138"/>
    <cellStyle name="Millares 3 14 9" xfId="139"/>
    <cellStyle name="Millares 3 15" xfId="140"/>
    <cellStyle name="Millares 3 16" xfId="141"/>
    <cellStyle name="Millares 3 17" xfId="142"/>
    <cellStyle name="Millares 3 18" xfId="143"/>
    <cellStyle name="Millares 3 19" xfId="144"/>
    <cellStyle name="Millares 3 2" xfId="145"/>
    <cellStyle name="Millares 3 2 10" xfId="146"/>
    <cellStyle name="Millares 3 2 11" xfId="147"/>
    <cellStyle name="Millares 3 2 12" xfId="148"/>
    <cellStyle name="Millares 3 2 13" xfId="149"/>
    <cellStyle name="Millares 3 2 14" xfId="150"/>
    <cellStyle name="Millares 3 2 2" xfId="151"/>
    <cellStyle name="Millares 3 2 3" xfId="152"/>
    <cellStyle name="Millares 3 2 4" xfId="153"/>
    <cellStyle name="Millares 3 2 5" xfId="154"/>
    <cellStyle name="Millares 3 2 6" xfId="155"/>
    <cellStyle name="Millares 3 2 7" xfId="156"/>
    <cellStyle name="Millares 3 2 8" xfId="157"/>
    <cellStyle name="Millares 3 2 9" xfId="158"/>
    <cellStyle name="Millares 3 20" xfId="159"/>
    <cellStyle name="Millares 3 21" xfId="160"/>
    <cellStyle name="Millares 3 22" xfId="161"/>
    <cellStyle name="Millares 3 23" xfId="162"/>
    <cellStyle name="Millares 3 24" xfId="163"/>
    <cellStyle name="Millares 3 25" xfId="164"/>
    <cellStyle name="Millares 3 26" xfId="165"/>
    <cellStyle name="Millares 3 27" xfId="166"/>
    <cellStyle name="Millares 3 3" xfId="167"/>
    <cellStyle name="Millares 3 3 10" xfId="168"/>
    <cellStyle name="Millares 3 3 11" xfId="169"/>
    <cellStyle name="Millares 3 3 12" xfId="170"/>
    <cellStyle name="Millares 3 3 13" xfId="171"/>
    <cellStyle name="Millares 3 3 14" xfId="172"/>
    <cellStyle name="Millares 3 3 2" xfId="173"/>
    <cellStyle name="Millares 3 3 3" xfId="174"/>
    <cellStyle name="Millares 3 3 4" xfId="175"/>
    <cellStyle name="Millares 3 3 5" xfId="176"/>
    <cellStyle name="Millares 3 3 6" xfId="177"/>
    <cellStyle name="Millares 3 3 7" xfId="178"/>
    <cellStyle name="Millares 3 3 8" xfId="179"/>
    <cellStyle name="Millares 3 3 9" xfId="180"/>
    <cellStyle name="Millares 3 4" xfId="181"/>
    <cellStyle name="Millares 3 4 10" xfId="182"/>
    <cellStyle name="Millares 3 4 11" xfId="183"/>
    <cellStyle name="Millares 3 4 12" xfId="184"/>
    <cellStyle name="Millares 3 4 13" xfId="185"/>
    <cellStyle name="Millares 3 4 14" xfId="186"/>
    <cellStyle name="Millares 3 4 2" xfId="187"/>
    <cellStyle name="Millares 3 4 3" xfId="188"/>
    <cellStyle name="Millares 3 4 4" xfId="189"/>
    <cellStyle name="Millares 3 4 5" xfId="190"/>
    <cellStyle name="Millares 3 4 6" xfId="191"/>
    <cellStyle name="Millares 3 4 7" xfId="192"/>
    <cellStyle name="Millares 3 4 8" xfId="193"/>
    <cellStyle name="Millares 3 4 9" xfId="194"/>
    <cellStyle name="Millares 3 5" xfId="195"/>
    <cellStyle name="Millares 3 5 10" xfId="196"/>
    <cellStyle name="Millares 3 5 11" xfId="197"/>
    <cellStyle name="Millares 3 5 12" xfId="198"/>
    <cellStyle name="Millares 3 5 13" xfId="199"/>
    <cellStyle name="Millares 3 5 14" xfId="200"/>
    <cellStyle name="Millares 3 5 2" xfId="201"/>
    <cellStyle name="Millares 3 5 3" xfId="202"/>
    <cellStyle name="Millares 3 5 4" xfId="203"/>
    <cellStyle name="Millares 3 5 5" xfId="204"/>
    <cellStyle name="Millares 3 5 6" xfId="205"/>
    <cellStyle name="Millares 3 5 7" xfId="206"/>
    <cellStyle name="Millares 3 5 8" xfId="207"/>
    <cellStyle name="Millares 3 5 9" xfId="208"/>
    <cellStyle name="Millares 3 6" xfId="209"/>
    <cellStyle name="Millares 3 6 10" xfId="210"/>
    <cellStyle name="Millares 3 6 11" xfId="211"/>
    <cellStyle name="Millares 3 6 12" xfId="212"/>
    <cellStyle name="Millares 3 6 13" xfId="213"/>
    <cellStyle name="Millares 3 6 14" xfId="214"/>
    <cellStyle name="Millares 3 6 2" xfId="215"/>
    <cellStyle name="Millares 3 6 3" xfId="216"/>
    <cellStyle name="Millares 3 6 4" xfId="217"/>
    <cellStyle name="Millares 3 6 5" xfId="218"/>
    <cellStyle name="Millares 3 6 6" xfId="219"/>
    <cellStyle name="Millares 3 6 7" xfId="220"/>
    <cellStyle name="Millares 3 6 8" xfId="221"/>
    <cellStyle name="Millares 3 6 9" xfId="222"/>
    <cellStyle name="Millares 3 7" xfId="223"/>
    <cellStyle name="Millares 3 7 10" xfId="224"/>
    <cellStyle name="Millares 3 7 11" xfId="225"/>
    <cellStyle name="Millares 3 7 12" xfId="226"/>
    <cellStyle name="Millares 3 7 13" xfId="227"/>
    <cellStyle name="Millares 3 7 14" xfId="228"/>
    <cellStyle name="Millares 3 7 2" xfId="229"/>
    <cellStyle name="Millares 3 7 3" xfId="230"/>
    <cellStyle name="Millares 3 7 4" xfId="231"/>
    <cellStyle name="Millares 3 7 5" xfId="232"/>
    <cellStyle name="Millares 3 7 6" xfId="233"/>
    <cellStyle name="Millares 3 7 7" xfId="234"/>
    <cellStyle name="Millares 3 7 8" xfId="235"/>
    <cellStyle name="Millares 3 7 9" xfId="236"/>
    <cellStyle name="Millares 3 8" xfId="237"/>
    <cellStyle name="Millares 3 8 10" xfId="238"/>
    <cellStyle name="Millares 3 8 11" xfId="239"/>
    <cellStyle name="Millares 3 8 12" xfId="240"/>
    <cellStyle name="Millares 3 8 13" xfId="241"/>
    <cellStyle name="Millares 3 8 14" xfId="242"/>
    <cellStyle name="Millares 3 8 2" xfId="243"/>
    <cellStyle name="Millares 3 8 3" xfId="244"/>
    <cellStyle name="Millares 3 8 4" xfId="245"/>
    <cellStyle name="Millares 3 8 5" xfId="246"/>
    <cellStyle name="Millares 3 8 6" xfId="247"/>
    <cellStyle name="Millares 3 8 7" xfId="248"/>
    <cellStyle name="Millares 3 8 8" xfId="249"/>
    <cellStyle name="Millares 3 8 9" xfId="250"/>
    <cellStyle name="Millares 3 9" xfId="251"/>
    <cellStyle name="Millares 3 9 10" xfId="252"/>
    <cellStyle name="Millares 3 9 11" xfId="253"/>
    <cellStyle name="Millares 3 9 12" xfId="254"/>
    <cellStyle name="Millares 3 9 13" xfId="255"/>
    <cellStyle name="Millares 3 9 14" xfId="256"/>
    <cellStyle name="Millares 3 9 2" xfId="257"/>
    <cellStyle name="Millares 3 9 3" xfId="258"/>
    <cellStyle name="Millares 3 9 4" xfId="259"/>
    <cellStyle name="Millares 3 9 5" xfId="260"/>
    <cellStyle name="Millares 3 9 6" xfId="261"/>
    <cellStyle name="Millares 3 9 7" xfId="262"/>
    <cellStyle name="Millares 3 9 8" xfId="263"/>
    <cellStyle name="Millares 3 9 9" xfId="264"/>
    <cellStyle name="Millares 4" xfId="265"/>
    <cellStyle name="Millares 4 2" xfId="266"/>
    <cellStyle name="Millares 4 3" xfId="267"/>
    <cellStyle name="Millares 4 4" xfId="268"/>
    <cellStyle name="Millares 4 5" xfId="269"/>
    <cellStyle name="Millares 5" xfId="270"/>
    <cellStyle name="Millares 5 10" xfId="271"/>
    <cellStyle name="Millares 5 11" xfId="272"/>
    <cellStyle name="Millares 5 12" xfId="273"/>
    <cellStyle name="Millares 5 13" xfId="274"/>
    <cellStyle name="Millares 5 14" xfId="275"/>
    <cellStyle name="Millares 5 15" xfId="276"/>
    <cellStyle name="Millares 5 2" xfId="277"/>
    <cellStyle name="Millares 5 3" xfId="278"/>
    <cellStyle name="Millares 5 4" xfId="279"/>
    <cellStyle name="Millares 5 5" xfId="280"/>
    <cellStyle name="Millares 5 6" xfId="281"/>
    <cellStyle name="Millares 5 7" xfId="282"/>
    <cellStyle name="Millares 5 8" xfId="283"/>
    <cellStyle name="Millares 5 9" xfId="284"/>
    <cellStyle name="Millares 6" xfId="285"/>
    <cellStyle name="Millares 6 10" xfId="286"/>
    <cellStyle name="Millares 6 11" xfId="287"/>
    <cellStyle name="Millares 6 12" xfId="288"/>
    <cellStyle name="Millares 6 13" xfId="289"/>
    <cellStyle name="Millares 6 14" xfId="290"/>
    <cellStyle name="Millares 6 15" xfId="291"/>
    <cellStyle name="Millares 6 2" xfId="292"/>
    <cellStyle name="Millares 6 2 10" xfId="293"/>
    <cellStyle name="Millares 6 2 11" xfId="294"/>
    <cellStyle name="Millares 6 2 12" xfId="295"/>
    <cellStyle name="Millares 6 2 13" xfId="296"/>
    <cellStyle name="Millares 6 2 14" xfId="297"/>
    <cellStyle name="Millares 6 2 15" xfId="298"/>
    <cellStyle name="Millares 6 2 2" xfId="299"/>
    <cellStyle name="Millares 6 2 3" xfId="300"/>
    <cellStyle name="Millares 6 2 4" xfId="301"/>
    <cellStyle name="Millares 6 2 5" xfId="302"/>
    <cellStyle name="Millares 6 2 6" xfId="303"/>
    <cellStyle name="Millares 6 2 7" xfId="304"/>
    <cellStyle name="Millares 6 2 8" xfId="305"/>
    <cellStyle name="Millares 6 2 9" xfId="306"/>
    <cellStyle name="Millares 6 3" xfId="307"/>
    <cellStyle name="Millares 6 4" xfId="308"/>
    <cellStyle name="Millares 6 5" xfId="309"/>
    <cellStyle name="Millares 6 6" xfId="310"/>
    <cellStyle name="Millares 6 7" xfId="311"/>
    <cellStyle name="Millares 6 8" xfId="312"/>
    <cellStyle name="Millares 6 9" xfId="313"/>
    <cellStyle name="Millares 7" xfId="314"/>
    <cellStyle name="Millares 7 10" xfId="315"/>
    <cellStyle name="Millares 7 11" xfId="316"/>
    <cellStyle name="Millares 7 12" xfId="317"/>
    <cellStyle name="Millares 7 13" xfId="318"/>
    <cellStyle name="Millares 7 14" xfId="319"/>
    <cellStyle name="Millares 7 2" xfId="320"/>
    <cellStyle name="Millares 7 3" xfId="321"/>
    <cellStyle name="Millares 7 4" xfId="322"/>
    <cellStyle name="Millares 7 5" xfId="323"/>
    <cellStyle name="Millares 7 6" xfId="324"/>
    <cellStyle name="Millares 7 7" xfId="325"/>
    <cellStyle name="Millares 7 8" xfId="326"/>
    <cellStyle name="Millares 7 9" xfId="327"/>
    <cellStyle name="Millares 8" xfId="328"/>
    <cellStyle name="Millares 9" xfId="329"/>
    <cellStyle name="Millares_PRESUPUESTO BID(2a versión)" xfId="330"/>
    <cellStyle name="Millares_PRESUPUESTO BID(2a versión) 2" xfId="331"/>
    <cellStyle name="Millares_PRESUPUESTO BID(2a versión) 2 2" xfId="332"/>
    <cellStyle name="Millares_PTO DETALLADO 2012 PROYECTO 4845 BO - EH 2012" xfId="333"/>
    <cellStyle name="Normal" xfId="0" builtinId="0"/>
    <cellStyle name="Normal 10" xfId="334"/>
    <cellStyle name="Normal 11" xfId="335"/>
    <cellStyle name="Normal 12" xfId="336"/>
    <cellStyle name="Normal 13" xfId="337"/>
    <cellStyle name="Normal 14" xfId="338"/>
    <cellStyle name="Normal 14 2" xfId="339"/>
    <cellStyle name="Normal 14 3" xfId="340"/>
    <cellStyle name="Normal 15" xfId="341"/>
    <cellStyle name="Normal 15 2" xfId="342"/>
    <cellStyle name="Normal 15 3" xfId="343"/>
    <cellStyle name="Normal 16" xfId="344"/>
    <cellStyle name="Normal 17" xfId="345"/>
    <cellStyle name="Normal 18" xfId="346"/>
    <cellStyle name="Normal 19" xfId="347"/>
    <cellStyle name="Normal 2" xfId="348"/>
    <cellStyle name="Normal 3" xfId="349"/>
    <cellStyle name="Normal 3 10" xfId="350"/>
    <cellStyle name="Normal 3 11" xfId="351"/>
    <cellStyle name="Normal 3 12" xfId="352"/>
    <cellStyle name="Normal 3 13" xfId="353"/>
    <cellStyle name="Normal 3 2" xfId="354"/>
    <cellStyle name="Normal 3 3" xfId="355"/>
    <cellStyle name="Normal 3 4" xfId="356"/>
    <cellStyle name="Normal 3 5" xfId="357"/>
    <cellStyle name="Normal 3 6" xfId="358"/>
    <cellStyle name="Normal 3 7" xfId="359"/>
    <cellStyle name="Normal 3 8" xfId="360"/>
    <cellStyle name="Normal 3 9" xfId="361"/>
    <cellStyle name="Normal 4" xfId="362"/>
    <cellStyle name="Normal 5" xfId="363"/>
    <cellStyle name="Normal 6" xfId="364"/>
    <cellStyle name="Normal 6 2" xfId="365"/>
    <cellStyle name="Normal 6 3" xfId="366"/>
    <cellStyle name="Normal 6 4" xfId="367"/>
    <cellStyle name="Normal 6 5" xfId="368"/>
    <cellStyle name="Normal 7" xfId="369"/>
    <cellStyle name="Normal 7 2" xfId="370"/>
    <cellStyle name="Normal 7 3" xfId="371"/>
    <cellStyle name="Normal 7 4" xfId="372"/>
    <cellStyle name="Normal 7 5" xfId="373"/>
    <cellStyle name="Normal 8" xfId="374"/>
    <cellStyle name="Normal 8 2" xfId="375"/>
    <cellStyle name="Normal 8 3" xfId="376"/>
    <cellStyle name="Normal 8 4" xfId="377"/>
    <cellStyle name="Normal 8 5" xfId="378"/>
    <cellStyle name="Normal 9" xfId="379"/>
    <cellStyle name="Normal 9 2" xfId="380"/>
    <cellStyle name="Normal 9 3" xfId="381"/>
    <cellStyle name="Normal 9 4" xfId="382"/>
    <cellStyle name="Normal 9 5" xfId="383"/>
    <cellStyle name="Normal_WR PRESUPUESTO_BM_29062011 revisado con Rodo BACK UP 01-07-11" xfId="384"/>
    <cellStyle name="Porcentual 2" xfId="38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M206"/>
  <sheetViews>
    <sheetView tabSelected="1" zoomScaleNormal="100" workbookViewId="0">
      <selection activeCell="N44" sqref="N44"/>
    </sheetView>
  </sheetViews>
  <sheetFormatPr baseColWidth="10" defaultColWidth="7.7109375" defaultRowHeight="15"/>
  <cols>
    <col min="1" max="1" width="10" style="2" customWidth="1"/>
    <col min="2" max="2" width="53.5703125" style="1" customWidth="1"/>
    <col min="3" max="3" width="17.5703125" style="1" customWidth="1"/>
    <col min="4" max="4" width="7.7109375" style="1" customWidth="1"/>
    <col min="5" max="5" width="8.42578125" style="1" customWidth="1"/>
    <col min="6" max="6" width="12.85546875" style="1" customWidth="1"/>
    <col min="7" max="7" width="15.85546875" style="1" customWidth="1"/>
    <col min="8" max="8" width="10.28515625" style="1" hidden="1" customWidth="1"/>
    <col min="9" max="9" width="2.85546875" style="1" hidden="1" customWidth="1"/>
    <col min="10" max="10" width="13" style="1" customWidth="1"/>
    <col min="11" max="16384" width="7.7109375" style="1"/>
  </cols>
  <sheetData>
    <row r="1" spans="1:13" ht="15.75">
      <c r="A1" s="450" t="s">
        <v>183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3" ht="14.25" customHeight="1" thickBot="1">
      <c r="A2" s="451" t="s">
        <v>182</v>
      </c>
      <c r="B2" s="451"/>
      <c r="C2" s="451"/>
      <c r="D2" s="451"/>
      <c r="E2" s="451"/>
      <c r="F2" s="451"/>
      <c r="G2" s="451"/>
      <c r="H2" s="451"/>
      <c r="I2" s="451"/>
      <c r="J2" s="451"/>
    </row>
    <row r="3" spans="1:13" ht="15" customHeight="1">
      <c r="A3" s="455" t="s">
        <v>139</v>
      </c>
      <c r="B3" s="457" t="s">
        <v>4</v>
      </c>
      <c r="C3" s="400" t="s">
        <v>5</v>
      </c>
      <c r="D3" s="459" t="s">
        <v>6</v>
      </c>
      <c r="E3" s="461" t="s">
        <v>138</v>
      </c>
      <c r="F3" s="462"/>
      <c r="G3" s="463"/>
      <c r="H3" s="96"/>
      <c r="I3" s="96"/>
      <c r="J3" s="504" t="s">
        <v>8</v>
      </c>
    </row>
    <row r="4" spans="1:13" ht="26.65" customHeight="1" thickBot="1">
      <c r="A4" s="456"/>
      <c r="B4" s="458"/>
      <c r="C4" s="401"/>
      <c r="D4" s="460"/>
      <c r="E4" s="97" t="s">
        <v>7</v>
      </c>
      <c r="F4" s="98" t="s">
        <v>19</v>
      </c>
      <c r="G4" s="99" t="s">
        <v>123</v>
      </c>
      <c r="H4" s="100">
        <v>2015</v>
      </c>
      <c r="I4" s="96">
        <v>2014</v>
      </c>
      <c r="J4" s="505"/>
    </row>
    <row r="5" spans="1:13" ht="12.75" customHeight="1" thickBot="1">
      <c r="A5" s="22">
        <v>10000</v>
      </c>
      <c r="B5" s="47" t="s">
        <v>184</v>
      </c>
      <c r="C5" s="122"/>
      <c r="D5" s="123"/>
      <c r="E5" s="124"/>
      <c r="F5" s="125"/>
      <c r="G5" s="126"/>
      <c r="H5" s="100"/>
      <c r="I5" s="96"/>
      <c r="J5" s="506">
        <f>+J7+J24+J40</f>
        <v>7619984.4291666672</v>
      </c>
    </row>
    <row r="6" spans="1:13" ht="12.75" customHeight="1" thickBot="1">
      <c r="A6" s="23">
        <v>11000</v>
      </c>
      <c r="B6" s="48" t="s">
        <v>185</v>
      </c>
      <c r="C6" s="128"/>
      <c r="D6" s="129"/>
      <c r="E6" s="129"/>
      <c r="F6" s="129"/>
      <c r="G6" s="130"/>
      <c r="H6" s="100"/>
      <c r="I6" s="96"/>
      <c r="J6" s="507"/>
    </row>
    <row r="7" spans="1:13" ht="12.75" customHeight="1">
      <c r="A7" s="24">
        <v>11400</v>
      </c>
      <c r="B7" s="49" t="s">
        <v>186</v>
      </c>
      <c r="C7" s="132"/>
      <c r="D7" s="133"/>
      <c r="E7" s="134"/>
      <c r="F7" s="135"/>
      <c r="G7" s="136"/>
      <c r="H7" s="100"/>
      <c r="I7" s="137"/>
      <c r="J7" s="508">
        <f>SUM(G8:G22)</f>
        <v>507822.91666666669</v>
      </c>
      <c r="L7" s="393"/>
      <c r="M7" s="393"/>
    </row>
    <row r="8" spans="1:13" ht="12.75" customHeight="1">
      <c r="A8" s="6"/>
      <c r="B8" s="68" t="s">
        <v>91</v>
      </c>
      <c r="C8" s="8" t="s">
        <v>9</v>
      </c>
      <c r="D8" s="224">
        <v>7955</v>
      </c>
      <c r="E8" s="375">
        <v>1</v>
      </c>
      <c r="F8" s="392">
        <f>+F25/12</f>
        <v>0.5</v>
      </c>
      <c r="G8" s="160">
        <f>+D8*E8*F8</f>
        <v>3977.5</v>
      </c>
      <c r="H8" s="464">
        <f>SUM(G8:G22)</f>
        <v>507822.91666666669</v>
      </c>
      <c r="I8" s="468">
        <v>4795559</v>
      </c>
      <c r="J8" s="509"/>
      <c r="L8" s="394"/>
      <c r="M8" s="395"/>
    </row>
    <row r="9" spans="1:13" ht="12.75" customHeight="1">
      <c r="A9" s="6"/>
      <c r="B9" s="68" t="s">
        <v>170</v>
      </c>
      <c r="C9" s="8" t="s">
        <v>9</v>
      </c>
      <c r="D9" s="224">
        <v>6445</v>
      </c>
      <c r="E9" s="375">
        <v>2</v>
      </c>
      <c r="F9" s="392">
        <f t="shared" ref="F9:F22" si="0">+F26/12</f>
        <v>0.5</v>
      </c>
      <c r="G9" s="160">
        <f t="shared" ref="G9:G22" si="1">+D9*E9*F9</f>
        <v>6445</v>
      </c>
      <c r="H9" s="465"/>
      <c r="I9" s="469"/>
      <c r="J9" s="509"/>
      <c r="L9" s="394"/>
      <c r="M9" s="395"/>
    </row>
    <row r="10" spans="1:13" ht="12.75" customHeight="1">
      <c r="A10" s="6"/>
      <c r="B10" s="68" t="s">
        <v>171</v>
      </c>
      <c r="C10" s="8" t="s">
        <v>9</v>
      </c>
      <c r="D10" s="224">
        <v>6445</v>
      </c>
      <c r="E10" s="375">
        <v>3</v>
      </c>
      <c r="F10" s="392">
        <f t="shared" si="0"/>
        <v>0.5</v>
      </c>
      <c r="G10" s="160">
        <f t="shared" si="1"/>
        <v>9667.5</v>
      </c>
      <c r="H10" s="465"/>
      <c r="I10" s="469"/>
      <c r="J10" s="509"/>
      <c r="L10" s="394"/>
      <c r="M10" s="395"/>
    </row>
    <row r="11" spans="1:13" ht="12.75" customHeight="1">
      <c r="A11" s="6"/>
      <c r="B11" s="68" t="s">
        <v>172</v>
      </c>
      <c r="C11" s="8" t="s">
        <v>9</v>
      </c>
      <c r="D11" s="101">
        <v>5303</v>
      </c>
      <c r="E11" s="375">
        <v>1</v>
      </c>
      <c r="F11" s="392">
        <f t="shared" si="0"/>
        <v>0.33333333333333331</v>
      </c>
      <c r="G11" s="160">
        <f t="shared" si="1"/>
        <v>1767.6666666666665</v>
      </c>
      <c r="H11" s="465"/>
      <c r="I11" s="469"/>
      <c r="J11" s="509"/>
      <c r="L11" s="394"/>
      <c r="M11" s="395"/>
    </row>
    <row r="12" spans="1:13" ht="12.75" customHeight="1">
      <c r="A12" s="6"/>
      <c r="B12" s="68" t="s">
        <v>173</v>
      </c>
      <c r="C12" s="8" t="s">
        <v>9</v>
      </c>
      <c r="D12" s="224">
        <v>4197</v>
      </c>
      <c r="E12" s="375">
        <v>2</v>
      </c>
      <c r="F12" s="392">
        <f t="shared" si="0"/>
        <v>0.33333333333333331</v>
      </c>
      <c r="G12" s="160">
        <f t="shared" si="1"/>
        <v>2798</v>
      </c>
      <c r="H12" s="465"/>
      <c r="I12" s="469"/>
      <c r="J12" s="509"/>
      <c r="L12" s="394"/>
      <c r="M12" s="395"/>
    </row>
    <row r="13" spans="1:13" ht="12.75" customHeight="1">
      <c r="A13" s="6"/>
      <c r="B13" s="68" t="s">
        <v>71</v>
      </c>
      <c r="C13" s="8" t="s">
        <v>9</v>
      </c>
      <c r="D13" s="224">
        <v>4197</v>
      </c>
      <c r="E13" s="375">
        <v>20</v>
      </c>
      <c r="F13" s="392">
        <f t="shared" si="0"/>
        <v>0.25</v>
      </c>
      <c r="G13" s="160">
        <f>+D13*E13*F13</f>
        <v>20985</v>
      </c>
      <c r="H13" s="465"/>
      <c r="I13" s="469"/>
      <c r="J13" s="509"/>
      <c r="L13" s="394"/>
      <c r="M13" s="395"/>
    </row>
    <row r="14" spans="1:13" ht="12.75" customHeight="1">
      <c r="A14" s="6"/>
      <c r="B14" s="374" t="s">
        <v>148</v>
      </c>
      <c r="C14" s="8" t="s">
        <v>9</v>
      </c>
      <c r="D14" s="230">
        <v>6445</v>
      </c>
      <c r="E14" s="375">
        <v>6</v>
      </c>
      <c r="F14" s="392">
        <f t="shared" si="0"/>
        <v>0.5</v>
      </c>
      <c r="G14" s="181">
        <f t="shared" si="1"/>
        <v>19335</v>
      </c>
      <c r="H14" s="465"/>
      <c r="I14" s="469"/>
      <c r="J14" s="509"/>
      <c r="L14" s="394"/>
      <c r="M14" s="395"/>
    </row>
    <row r="15" spans="1:13" ht="12.75" customHeight="1">
      <c r="A15" s="6"/>
      <c r="B15" s="71" t="s">
        <v>174</v>
      </c>
      <c r="C15" s="8" t="s">
        <v>9</v>
      </c>
      <c r="D15" s="101">
        <v>5303</v>
      </c>
      <c r="E15" s="375">
        <v>4</v>
      </c>
      <c r="F15" s="392">
        <f t="shared" si="0"/>
        <v>0.5</v>
      </c>
      <c r="G15" s="181">
        <f t="shared" si="1"/>
        <v>10606</v>
      </c>
      <c r="H15" s="465"/>
      <c r="I15" s="469"/>
      <c r="J15" s="510"/>
      <c r="L15" s="394"/>
      <c r="M15" s="395"/>
    </row>
    <row r="16" spans="1:13" ht="12.75" customHeight="1">
      <c r="A16" s="6"/>
      <c r="B16" s="374" t="s">
        <v>77</v>
      </c>
      <c r="C16" s="8" t="s">
        <v>9</v>
      </c>
      <c r="D16" s="101">
        <v>5303</v>
      </c>
      <c r="E16" s="375">
        <v>14</v>
      </c>
      <c r="F16" s="392">
        <f t="shared" si="0"/>
        <v>0.25</v>
      </c>
      <c r="G16" s="181">
        <f t="shared" si="1"/>
        <v>18560.5</v>
      </c>
      <c r="H16" s="465"/>
      <c r="I16" s="469"/>
      <c r="J16" s="509"/>
      <c r="L16" s="394"/>
      <c r="M16" s="395"/>
    </row>
    <row r="17" spans="1:13" ht="12.75" customHeight="1">
      <c r="A17" s="6"/>
      <c r="B17" s="71" t="s">
        <v>149</v>
      </c>
      <c r="C17" s="8" t="s">
        <v>9</v>
      </c>
      <c r="D17" s="230">
        <v>5303</v>
      </c>
      <c r="E17" s="375">
        <v>5</v>
      </c>
      <c r="F17" s="392">
        <f t="shared" si="0"/>
        <v>0.41666666666666669</v>
      </c>
      <c r="G17" s="181">
        <f t="shared" si="1"/>
        <v>11047.916666666668</v>
      </c>
      <c r="H17" s="465"/>
      <c r="I17" s="469"/>
      <c r="J17" s="509"/>
      <c r="L17" s="394"/>
      <c r="M17" s="395"/>
    </row>
    <row r="18" spans="1:13" ht="12.75" customHeight="1">
      <c r="A18" s="6"/>
      <c r="B18" s="68" t="s">
        <v>135</v>
      </c>
      <c r="C18" s="8" t="s">
        <v>9</v>
      </c>
      <c r="D18" s="230">
        <v>6445</v>
      </c>
      <c r="E18" s="375">
        <v>10</v>
      </c>
      <c r="F18" s="392">
        <f t="shared" si="0"/>
        <v>0.33333333333333331</v>
      </c>
      <c r="G18" s="160">
        <f t="shared" si="1"/>
        <v>21483.333333333332</v>
      </c>
      <c r="H18" s="465"/>
      <c r="I18" s="469"/>
      <c r="J18" s="509"/>
      <c r="L18" s="394"/>
      <c r="M18" s="395"/>
    </row>
    <row r="19" spans="1:13" ht="12.75" customHeight="1">
      <c r="A19" s="6"/>
      <c r="B19" s="68" t="s">
        <v>136</v>
      </c>
      <c r="C19" s="8" t="s">
        <v>9</v>
      </c>
      <c r="D19" s="230">
        <v>4464</v>
      </c>
      <c r="E19" s="159">
        <v>27</v>
      </c>
      <c r="F19" s="392">
        <f t="shared" si="0"/>
        <v>0.25</v>
      </c>
      <c r="G19" s="160">
        <f t="shared" si="1"/>
        <v>30132</v>
      </c>
      <c r="H19" s="465"/>
      <c r="I19" s="469"/>
      <c r="J19" s="509"/>
      <c r="L19" s="396"/>
      <c r="M19" s="395"/>
    </row>
    <row r="20" spans="1:13" ht="12.75" customHeight="1">
      <c r="A20" s="6"/>
      <c r="B20" s="71" t="s">
        <v>150</v>
      </c>
      <c r="C20" s="8" t="s">
        <v>9</v>
      </c>
      <c r="D20" s="230">
        <v>4197</v>
      </c>
      <c r="E20" s="375">
        <v>58</v>
      </c>
      <c r="F20" s="392">
        <f t="shared" si="0"/>
        <v>0.25</v>
      </c>
      <c r="G20" s="160">
        <f t="shared" si="1"/>
        <v>60856.5</v>
      </c>
      <c r="H20" s="465"/>
      <c r="I20" s="469"/>
      <c r="J20" s="511"/>
      <c r="L20" s="394"/>
      <c r="M20" s="395"/>
    </row>
    <row r="21" spans="1:13" ht="12.75" customHeight="1">
      <c r="A21" s="6"/>
      <c r="B21" s="374" t="s">
        <v>74</v>
      </c>
      <c r="C21" s="8" t="s">
        <v>9</v>
      </c>
      <c r="D21" s="230">
        <v>3043</v>
      </c>
      <c r="E21" s="375">
        <f>+E20*6</f>
        <v>348</v>
      </c>
      <c r="F21" s="392">
        <f t="shared" si="0"/>
        <v>0.25</v>
      </c>
      <c r="G21" s="160">
        <f t="shared" si="1"/>
        <v>264741</v>
      </c>
      <c r="H21" s="465"/>
      <c r="I21" s="469"/>
      <c r="J21" s="509"/>
      <c r="L21" s="394"/>
      <c r="M21" s="395"/>
    </row>
    <row r="22" spans="1:13" ht="12.75" customHeight="1" thickBot="1">
      <c r="A22" s="6"/>
      <c r="B22" s="72" t="s">
        <v>26</v>
      </c>
      <c r="C22" s="8" t="s">
        <v>9</v>
      </c>
      <c r="D22" s="230">
        <v>2542</v>
      </c>
      <c r="E22" s="159">
        <v>40</v>
      </c>
      <c r="F22" s="392">
        <f t="shared" si="0"/>
        <v>0.25</v>
      </c>
      <c r="G22" s="181">
        <f t="shared" si="1"/>
        <v>25420</v>
      </c>
      <c r="H22" s="465"/>
      <c r="I22" s="469"/>
      <c r="J22" s="511"/>
      <c r="L22" s="396"/>
      <c r="M22" s="397"/>
    </row>
    <row r="23" spans="1:13" ht="12.75" customHeight="1" thickBot="1">
      <c r="A23" s="23">
        <v>12000</v>
      </c>
      <c r="B23" s="48" t="s">
        <v>188</v>
      </c>
      <c r="C23" s="128"/>
      <c r="D23" s="129"/>
      <c r="E23" s="129"/>
      <c r="F23" s="129"/>
      <c r="G23" s="130"/>
      <c r="H23" s="100"/>
      <c r="I23" s="96"/>
      <c r="J23" s="507"/>
      <c r="L23" s="393"/>
      <c r="M23" s="393"/>
    </row>
    <row r="24" spans="1:13" ht="12.75" customHeight="1">
      <c r="A24" s="24">
        <v>12100</v>
      </c>
      <c r="B24" s="49" t="s">
        <v>189</v>
      </c>
      <c r="C24" s="132"/>
      <c r="D24" s="133"/>
      <c r="E24" s="134"/>
      <c r="F24" s="135"/>
      <c r="G24" s="136"/>
      <c r="H24" s="100"/>
      <c r="I24" s="137"/>
      <c r="J24" s="508">
        <f>SUM(G25:G39)</f>
        <v>6093875</v>
      </c>
      <c r="L24" s="393"/>
      <c r="M24" s="393"/>
    </row>
    <row r="25" spans="1:13" ht="12" customHeight="1">
      <c r="A25" s="35"/>
      <c r="B25" s="68" t="s">
        <v>91</v>
      </c>
      <c r="C25" s="8" t="s">
        <v>9</v>
      </c>
      <c r="D25" s="224">
        <v>7955</v>
      </c>
      <c r="E25" s="102">
        <v>1</v>
      </c>
      <c r="F25" s="101">
        <v>6</v>
      </c>
      <c r="G25" s="160">
        <f>+D25*E25*F25</f>
        <v>47730</v>
      </c>
      <c r="H25" s="225"/>
      <c r="I25" s="226"/>
      <c r="J25" s="512"/>
    </row>
    <row r="26" spans="1:13" ht="12" customHeight="1">
      <c r="A26" s="35"/>
      <c r="B26" s="68" t="s">
        <v>170</v>
      </c>
      <c r="C26" s="8" t="s">
        <v>9</v>
      </c>
      <c r="D26" s="224">
        <v>6445</v>
      </c>
      <c r="E26" s="102">
        <v>2</v>
      </c>
      <c r="F26" s="101">
        <v>6</v>
      </c>
      <c r="G26" s="160">
        <f t="shared" ref="G26:G39" si="2">+D26*E26*F26</f>
        <v>77340</v>
      </c>
      <c r="H26" s="228"/>
      <c r="I26" s="229"/>
      <c r="J26" s="513"/>
    </row>
    <row r="27" spans="1:13" ht="12" customHeight="1">
      <c r="A27" s="35"/>
      <c r="B27" s="68" t="s">
        <v>171</v>
      </c>
      <c r="C27" s="8" t="s">
        <v>9</v>
      </c>
      <c r="D27" s="224">
        <v>6445</v>
      </c>
      <c r="E27" s="102">
        <v>3</v>
      </c>
      <c r="F27" s="101">
        <v>6</v>
      </c>
      <c r="G27" s="160">
        <f t="shared" si="2"/>
        <v>116010</v>
      </c>
      <c r="H27" s="228"/>
      <c r="I27" s="229"/>
      <c r="J27" s="513"/>
    </row>
    <row r="28" spans="1:13" ht="12" customHeight="1">
      <c r="A28" s="35"/>
      <c r="B28" s="68" t="s">
        <v>172</v>
      </c>
      <c r="C28" s="8" t="s">
        <v>9</v>
      </c>
      <c r="D28" s="101">
        <v>5303</v>
      </c>
      <c r="E28" s="102">
        <v>1</v>
      </c>
      <c r="F28" s="101">
        <v>4</v>
      </c>
      <c r="G28" s="160">
        <f t="shared" si="2"/>
        <v>21212</v>
      </c>
      <c r="H28" s="228"/>
      <c r="I28" s="229"/>
      <c r="J28" s="513"/>
    </row>
    <row r="29" spans="1:13" ht="12" customHeight="1">
      <c r="A29" s="35"/>
      <c r="B29" s="68" t="s">
        <v>173</v>
      </c>
      <c r="C29" s="8" t="s">
        <v>9</v>
      </c>
      <c r="D29" s="224">
        <v>4197</v>
      </c>
      <c r="E29" s="102">
        <v>2</v>
      </c>
      <c r="F29" s="101">
        <v>4</v>
      </c>
      <c r="G29" s="160">
        <f t="shared" si="2"/>
        <v>33576</v>
      </c>
      <c r="H29" s="228"/>
      <c r="I29" s="229"/>
      <c r="J29" s="513"/>
    </row>
    <row r="30" spans="1:13" ht="12" customHeight="1">
      <c r="A30" s="35"/>
      <c r="B30" s="68" t="s">
        <v>71</v>
      </c>
      <c r="C30" s="8" t="s">
        <v>9</v>
      </c>
      <c r="D30" s="224">
        <v>4197</v>
      </c>
      <c r="E30" s="102">
        <v>20</v>
      </c>
      <c r="F30" s="101">
        <v>3</v>
      </c>
      <c r="G30" s="160">
        <f t="shared" si="2"/>
        <v>251820</v>
      </c>
      <c r="H30" s="228"/>
      <c r="I30" s="229"/>
      <c r="J30" s="513"/>
    </row>
    <row r="31" spans="1:13" ht="12" customHeight="1">
      <c r="A31" s="35"/>
      <c r="B31" s="70" t="s">
        <v>148</v>
      </c>
      <c r="C31" s="61" t="s">
        <v>9</v>
      </c>
      <c r="D31" s="230">
        <v>6445</v>
      </c>
      <c r="E31" s="102">
        <v>6</v>
      </c>
      <c r="F31" s="101">
        <v>6</v>
      </c>
      <c r="G31" s="181">
        <f t="shared" si="2"/>
        <v>232020</v>
      </c>
      <c r="H31" s="228"/>
      <c r="I31" s="229"/>
      <c r="J31" s="513"/>
    </row>
    <row r="32" spans="1:13" ht="12" customHeight="1">
      <c r="A32" s="35"/>
      <c r="B32" s="71" t="s">
        <v>174</v>
      </c>
      <c r="C32" s="61" t="s">
        <v>9</v>
      </c>
      <c r="D32" s="101">
        <v>5303</v>
      </c>
      <c r="E32" s="102">
        <v>4</v>
      </c>
      <c r="F32" s="101">
        <v>6</v>
      </c>
      <c r="G32" s="181">
        <f t="shared" si="2"/>
        <v>127272</v>
      </c>
      <c r="H32" s="228"/>
      <c r="I32" s="229"/>
      <c r="J32" s="513"/>
    </row>
    <row r="33" spans="1:10" ht="12" customHeight="1">
      <c r="A33" s="35"/>
      <c r="B33" s="70" t="s">
        <v>77</v>
      </c>
      <c r="C33" s="61" t="s">
        <v>9</v>
      </c>
      <c r="D33" s="101">
        <v>5303</v>
      </c>
      <c r="E33" s="102">
        <v>14</v>
      </c>
      <c r="F33" s="101">
        <v>3</v>
      </c>
      <c r="G33" s="181">
        <f t="shared" si="2"/>
        <v>222726</v>
      </c>
      <c r="H33" s="228"/>
      <c r="I33" s="229"/>
      <c r="J33" s="513"/>
    </row>
    <row r="34" spans="1:10" ht="12" customHeight="1">
      <c r="A34" s="35"/>
      <c r="B34" s="71" t="s">
        <v>149</v>
      </c>
      <c r="C34" s="61" t="s">
        <v>9</v>
      </c>
      <c r="D34" s="230">
        <v>5303</v>
      </c>
      <c r="E34" s="102">
        <v>5</v>
      </c>
      <c r="F34" s="101">
        <v>5</v>
      </c>
      <c r="G34" s="181">
        <f t="shared" si="2"/>
        <v>132575</v>
      </c>
      <c r="H34" s="228"/>
      <c r="I34" s="229"/>
      <c r="J34" s="513"/>
    </row>
    <row r="35" spans="1:10" ht="12" customHeight="1">
      <c r="A35" s="35"/>
      <c r="B35" s="68" t="s">
        <v>135</v>
      </c>
      <c r="C35" s="61" t="s">
        <v>9</v>
      </c>
      <c r="D35" s="230">
        <v>6445</v>
      </c>
      <c r="E35" s="102">
        <v>10</v>
      </c>
      <c r="F35" s="101">
        <v>4</v>
      </c>
      <c r="G35" s="160">
        <f t="shared" si="2"/>
        <v>257800</v>
      </c>
      <c r="H35" s="228"/>
      <c r="I35" s="229"/>
      <c r="J35" s="513"/>
    </row>
    <row r="36" spans="1:10" ht="12" customHeight="1">
      <c r="A36" s="35"/>
      <c r="B36" s="68" t="s">
        <v>136</v>
      </c>
      <c r="C36" s="61" t="s">
        <v>9</v>
      </c>
      <c r="D36" s="230">
        <v>4464</v>
      </c>
      <c r="E36" s="159">
        <v>27</v>
      </c>
      <c r="F36" s="101">
        <v>3</v>
      </c>
      <c r="G36" s="160">
        <f t="shared" si="2"/>
        <v>361584</v>
      </c>
      <c r="H36" s="228"/>
      <c r="I36" s="229"/>
      <c r="J36" s="513"/>
    </row>
    <row r="37" spans="1:10" ht="12" customHeight="1">
      <c r="A37" s="35"/>
      <c r="B37" s="71" t="s">
        <v>150</v>
      </c>
      <c r="C37" s="61" t="s">
        <v>9</v>
      </c>
      <c r="D37" s="230">
        <v>4197</v>
      </c>
      <c r="E37" s="102">
        <v>58</v>
      </c>
      <c r="F37" s="101">
        <v>3</v>
      </c>
      <c r="G37" s="160">
        <f t="shared" si="2"/>
        <v>730278</v>
      </c>
      <c r="H37" s="228"/>
      <c r="I37" s="229"/>
      <c r="J37" s="513"/>
    </row>
    <row r="38" spans="1:10" ht="12" customHeight="1">
      <c r="A38" s="35"/>
      <c r="B38" s="70" t="s">
        <v>74</v>
      </c>
      <c r="C38" s="61" t="s">
        <v>9</v>
      </c>
      <c r="D38" s="230">
        <v>3043</v>
      </c>
      <c r="E38" s="102">
        <f>+E37*6</f>
        <v>348</v>
      </c>
      <c r="F38" s="101">
        <v>3</v>
      </c>
      <c r="G38" s="160">
        <f t="shared" si="2"/>
        <v>3176892</v>
      </c>
      <c r="H38" s="228"/>
      <c r="I38" s="229"/>
      <c r="J38" s="513"/>
    </row>
    <row r="39" spans="1:10" ht="12" customHeight="1" thickBot="1">
      <c r="A39" s="35"/>
      <c r="B39" s="72" t="s">
        <v>26</v>
      </c>
      <c r="C39" s="61" t="s">
        <v>9</v>
      </c>
      <c r="D39" s="230">
        <v>2542</v>
      </c>
      <c r="E39" s="159">
        <v>40</v>
      </c>
      <c r="F39" s="224">
        <v>3</v>
      </c>
      <c r="G39" s="181">
        <f t="shared" si="2"/>
        <v>305040</v>
      </c>
      <c r="H39" s="228"/>
      <c r="I39" s="229"/>
      <c r="J39" s="513"/>
    </row>
    <row r="40" spans="1:10" ht="12.75" customHeight="1" thickBot="1">
      <c r="A40" s="23">
        <v>13000</v>
      </c>
      <c r="B40" s="48" t="s">
        <v>187</v>
      </c>
      <c r="C40" s="128"/>
      <c r="D40" s="129"/>
      <c r="E40" s="129"/>
      <c r="F40" s="129"/>
      <c r="G40" s="130"/>
      <c r="H40" s="100"/>
      <c r="I40" s="96"/>
      <c r="J40" s="507">
        <f>SUM(G41:G44)</f>
        <v>1018286.5125</v>
      </c>
    </row>
    <row r="41" spans="1:10" ht="12.75" customHeight="1">
      <c r="A41" s="14">
        <v>13110</v>
      </c>
      <c r="B41" s="15" t="s">
        <v>119</v>
      </c>
      <c r="C41" s="107"/>
      <c r="D41" s="108"/>
      <c r="E41" s="109"/>
      <c r="F41" s="110"/>
      <c r="G41" s="111">
        <f>+J24*10%</f>
        <v>609387.5</v>
      </c>
      <c r="H41" s="100"/>
      <c r="I41" s="96"/>
      <c r="J41" s="509"/>
    </row>
    <row r="42" spans="1:10" ht="12.75" customHeight="1">
      <c r="A42" s="16">
        <v>13120</v>
      </c>
      <c r="B42" s="17" t="s">
        <v>120</v>
      </c>
      <c r="C42" s="112"/>
      <c r="D42" s="113"/>
      <c r="E42" s="114"/>
      <c r="F42" s="115"/>
      <c r="G42" s="116">
        <f>+J24*1.71%</f>
        <v>104205.2625</v>
      </c>
      <c r="H42" s="100"/>
      <c r="I42" s="96"/>
      <c r="J42" s="509"/>
    </row>
    <row r="43" spans="1:10" ht="12.75" customHeight="1">
      <c r="A43" s="16">
        <v>13131</v>
      </c>
      <c r="B43" s="17" t="s">
        <v>121</v>
      </c>
      <c r="C43" s="112"/>
      <c r="D43" s="113"/>
      <c r="E43" s="114"/>
      <c r="F43" s="115"/>
      <c r="G43" s="116">
        <f>+J24*3%</f>
        <v>182816.25</v>
      </c>
      <c r="H43" s="100"/>
      <c r="I43" s="96"/>
      <c r="J43" s="509"/>
    </row>
    <row r="44" spans="1:10" ht="12.75" customHeight="1" thickBot="1">
      <c r="A44" s="18">
        <v>13200</v>
      </c>
      <c r="B44" s="19" t="s">
        <v>122</v>
      </c>
      <c r="C44" s="117"/>
      <c r="D44" s="118"/>
      <c r="E44" s="119"/>
      <c r="F44" s="120"/>
      <c r="G44" s="121">
        <f>+J24*2%</f>
        <v>121877.5</v>
      </c>
      <c r="H44" s="100"/>
      <c r="I44" s="96"/>
      <c r="J44" s="514"/>
    </row>
    <row r="45" spans="1:10" ht="12.75" customHeight="1" thickBot="1">
      <c r="A45" s="22">
        <v>20000</v>
      </c>
      <c r="B45" s="47" t="s">
        <v>83</v>
      </c>
      <c r="C45" s="122"/>
      <c r="D45" s="123"/>
      <c r="E45" s="124"/>
      <c r="F45" s="125"/>
      <c r="G45" s="126"/>
      <c r="H45" s="100"/>
      <c r="I45" s="96"/>
      <c r="J45" s="506">
        <f>+J47+J49+J55+J65+J84+J95+J102+J106+J108+J111</f>
        <v>4665286.5</v>
      </c>
    </row>
    <row r="46" spans="1:10" ht="12.75" customHeight="1" thickBot="1">
      <c r="A46" s="23">
        <v>21000</v>
      </c>
      <c r="B46" s="48" t="s">
        <v>124</v>
      </c>
      <c r="C46" s="128"/>
      <c r="D46" s="129"/>
      <c r="E46" s="129"/>
      <c r="F46" s="129"/>
      <c r="G46" s="130"/>
      <c r="H46" s="100"/>
      <c r="I46" s="96"/>
      <c r="J46" s="515"/>
    </row>
    <row r="47" spans="1:10" ht="12.75" customHeight="1">
      <c r="A47" s="24">
        <v>21100</v>
      </c>
      <c r="B47" s="49" t="s">
        <v>89</v>
      </c>
      <c r="C47" s="132"/>
      <c r="D47" s="133"/>
      <c r="E47" s="134"/>
      <c r="F47" s="135"/>
      <c r="G47" s="136"/>
      <c r="H47" s="100"/>
      <c r="I47" s="137"/>
      <c r="J47" s="508">
        <f>+G48</f>
        <v>14400</v>
      </c>
    </row>
    <row r="48" spans="1:10" ht="12" customHeight="1">
      <c r="A48" s="25"/>
      <c r="B48" s="50" t="s">
        <v>22</v>
      </c>
      <c r="C48" s="84" t="s">
        <v>14</v>
      </c>
      <c r="D48" s="139">
        <v>1600</v>
      </c>
      <c r="E48" s="140">
        <v>9</v>
      </c>
      <c r="F48" s="139">
        <v>1</v>
      </c>
      <c r="G48" s="141">
        <f t="shared" ref="G48" si="3">+D48*E48*F48</f>
        <v>14400</v>
      </c>
      <c r="H48" s="142">
        <f>+G48</f>
        <v>14400</v>
      </c>
      <c r="I48" s="470">
        <v>24719</v>
      </c>
      <c r="J48" s="512"/>
    </row>
    <row r="49" spans="1:10" ht="12" customHeight="1">
      <c r="A49" s="26">
        <v>21400</v>
      </c>
      <c r="B49" s="51" t="s">
        <v>104</v>
      </c>
      <c r="C49" s="9"/>
      <c r="D49" s="145"/>
      <c r="E49" s="146"/>
      <c r="F49" s="145"/>
      <c r="G49" s="147"/>
      <c r="H49" s="148"/>
      <c r="I49" s="471"/>
      <c r="J49" s="516">
        <f>SUM(G50:G53)</f>
        <v>92250</v>
      </c>
    </row>
    <row r="50" spans="1:10" ht="12" customHeight="1">
      <c r="A50" s="27"/>
      <c r="B50" s="52" t="s">
        <v>159</v>
      </c>
      <c r="C50" s="151" t="s">
        <v>23</v>
      </c>
      <c r="D50" s="152">
        <v>50</v>
      </c>
      <c r="E50" s="153">
        <v>348</v>
      </c>
      <c r="F50" s="152">
        <v>3</v>
      </c>
      <c r="G50" s="154">
        <f t="shared" ref="G50:G53" si="4">+D50*E50*F50</f>
        <v>52200</v>
      </c>
      <c r="H50" s="155"/>
      <c r="I50" s="472"/>
      <c r="J50" s="517"/>
    </row>
    <row r="51" spans="1:10" ht="12" customHeight="1">
      <c r="A51" s="28"/>
      <c r="B51" s="53" t="s">
        <v>160</v>
      </c>
      <c r="C51" s="61" t="s">
        <v>23</v>
      </c>
      <c r="D51" s="158">
        <v>100</v>
      </c>
      <c r="E51" s="159">
        <v>58</v>
      </c>
      <c r="F51" s="158">
        <v>3</v>
      </c>
      <c r="G51" s="160">
        <f t="shared" si="4"/>
        <v>17400</v>
      </c>
      <c r="H51" s="161"/>
      <c r="I51" s="473"/>
      <c r="J51" s="518"/>
    </row>
    <row r="52" spans="1:10" ht="12" customHeight="1">
      <c r="A52" s="28"/>
      <c r="B52" s="53" t="s">
        <v>161</v>
      </c>
      <c r="C52" s="61" t="s">
        <v>23</v>
      </c>
      <c r="D52" s="158">
        <v>150</v>
      </c>
      <c r="E52" s="158">
        <v>37</v>
      </c>
      <c r="F52" s="158">
        <v>3</v>
      </c>
      <c r="G52" s="160">
        <f t="shared" si="4"/>
        <v>16650</v>
      </c>
      <c r="H52" s="161"/>
      <c r="I52" s="473"/>
      <c r="J52" s="518"/>
    </row>
    <row r="53" spans="1:10" ht="12" customHeight="1" thickBot="1">
      <c r="A53" s="29"/>
      <c r="B53" s="54" t="s">
        <v>24</v>
      </c>
      <c r="C53" s="164" t="s">
        <v>23</v>
      </c>
      <c r="D53" s="165">
        <v>200</v>
      </c>
      <c r="E53" s="165">
        <v>10</v>
      </c>
      <c r="F53" s="165">
        <v>3</v>
      </c>
      <c r="G53" s="166">
        <f t="shared" si="4"/>
        <v>6000</v>
      </c>
      <c r="H53" s="142"/>
      <c r="I53" s="470"/>
      <c r="J53" s="519"/>
    </row>
    <row r="54" spans="1:10" ht="12" customHeight="1" thickBot="1">
      <c r="A54" s="30">
        <v>22000</v>
      </c>
      <c r="B54" s="55" t="s">
        <v>125</v>
      </c>
      <c r="C54" s="80"/>
      <c r="D54" s="168"/>
      <c r="E54" s="168"/>
      <c r="F54" s="168"/>
      <c r="G54" s="169"/>
      <c r="H54" s="170"/>
      <c r="I54" s="217"/>
      <c r="J54" s="515"/>
    </row>
    <row r="55" spans="1:10" ht="12" customHeight="1">
      <c r="A55" s="31">
        <v>22110</v>
      </c>
      <c r="B55" s="56" t="s">
        <v>105</v>
      </c>
      <c r="C55" s="69"/>
      <c r="D55" s="173"/>
      <c r="E55" s="173"/>
      <c r="F55" s="173"/>
      <c r="G55" s="174"/>
      <c r="H55" s="175"/>
      <c r="I55" s="217"/>
      <c r="J55" s="520">
        <f>SUM(G56:G64)</f>
        <v>158600</v>
      </c>
    </row>
    <row r="56" spans="1:10" ht="12" customHeight="1">
      <c r="A56" s="32"/>
      <c r="B56" s="57" t="s">
        <v>162</v>
      </c>
      <c r="C56" s="57" t="s">
        <v>10</v>
      </c>
      <c r="D56" s="177">
        <v>1800</v>
      </c>
      <c r="E56" s="177">
        <v>15</v>
      </c>
      <c r="F56" s="177">
        <v>1</v>
      </c>
      <c r="G56" s="178">
        <f t="shared" ref="G56:G62" si="5">+D56*E56*F56</f>
        <v>27000</v>
      </c>
      <c r="H56" s="425">
        <f>SUM(G56:G64)</f>
        <v>158600</v>
      </c>
      <c r="I56" s="474">
        <v>97282</v>
      </c>
      <c r="J56" s="521"/>
    </row>
    <row r="57" spans="1:10" ht="12" customHeight="1">
      <c r="A57" s="28"/>
      <c r="B57" s="58" t="s">
        <v>140</v>
      </c>
      <c r="C57" s="58" t="s">
        <v>10</v>
      </c>
      <c r="D57" s="180">
        <v>200</v>
      </c>
      <c r="E57" s="159">
        <v>4</v>
      </c>
      <c r="F57" s="159">
        <v>1</v>
      </c>
      <c r="G57" s="181">
        <f t="shared" si="5"/>
        <v>800</v>
      </c>
      <c r="H57" s="426"/>
      <c r="I57" s="475"/>
      <c r="J57" s="513"/>
    </row>
    <row r="58" spans="1:10" ht="12" customHeight="1">
      <c r="A58" s="28"/>
      <c r="B58" s="58" t="s">
        <v>163</v>
      </c>
      <c r="C58" s="58" t="s">
        <v>10</v>
      </c>
      <c r="D58" s="180">
        <v>1800</v>
      </c>
      <c r="E58" s="159">
        <v>7</v>
      </c>
      <c r="F58" s="180">
        <v>1</v>
      </c>
      <c r="G58" s="181">
        <f t="shared" si="5"/>
        <v>12600</v>
      </c>
      <c r="H58" s="426"/>
      <c r="I58" s="475"/>
      <c r="J58" s="513"/>
    </row>
    <row r="59" spans="1:10" ht="12" customHeight="1">
      <c r="A59" s="28"/>
      <c r="B59" s="58" t="s">
        <v>164</v>
      </c>
      <c r="C59" s="58" t="s">
        <v>10</v>
      </c>
      <c r="D59" s="180">
        <v>200</v>
      </c>
      <c r="E59" s="159">
        <v>2</v>
      </c>
      <c r="F59" s="159">
        <v>1</v>
      </c>
      <c r="G59" s="181">
        <f t="shared" si="5"/>
        <v>400</v>
      </c>
      <c r="H59" s="426"/>
      <c r="I59" s="475"/>
      <c r="J59" s="513"/>
    </row>
    <row r="60" spans="1:10" ht="12" customHeight="1">
      <c r="A60" s="28"/>
      <c r="B60" s="58" t="s">
        <v>165</v>
      </c>
      <c r="C60" s="58" t="s">
        <v>10</v>
      </c>
      <c r="D60" s="180">
        <v>1800</v>
      </c>
      <c r="E60" s="159">
        <v>7</v>
      </c>
      <c r="F60" s="180">
        <v>6</v>
      </c>
      <c r="G60" s="181">
        <f t="shared" si="5"/>
        <v>75600</v>
      </c>
      <c r="H60" s="426"/>
      <c r="I60" s="475"/>
      <c r="J60" s="513"/>
    </row>
    <row r="61" spans="1:10" ht="12" customHeight="1">
      <c r="A61" s="28"/>
      <c r="B61" s="58" t="s">
        <v>92</v>
      </c>
      <c r="C61" s="58" t="s">
        <v>10</v>
      </c>
      <c r="D61" s="180">
        <v>200</v>
      </c>
      <c r="E61" s="180">
        <v>2</v>
      </c>
      <c r="F61" s="180">
        <v>6</v>
      </c>
      <c r="G61" s="181">
        <f t="shared" si="5"/>
        <v>2400</v>
      </c>
      <c r="H61" s="426"/>
      <c r="I61" s="475"/>
      <c r="J61" s="513"/>
    </row>
    <row r="62" spans="1:10" ht="12" customHeight="1">
      <c r="A62" s="28"/>
      <c r="B62" s="58" t="s">
        <v>31</v>
      </c>
      <c r="C62" s="58" t="s">
        <v>10</v>
      </c>
      <c r="D62" s="180">
        <v>100</v>
      </c>
      <c r="E62" s="180">
        <v>4</v>
      </c>
      <c r="F62" s="180">
        <v>3</v>
      </c>
      <c r="G62" s="181">
        <f t="shared" si="5"/>
        <v>1200</v>
      </c>
      <c r="H62" s="426"/>
      <c r="I62" s="475"/>
      <c r="J62" s="513"/>
    </row>
    <row r="63" spans="1:10" ht="12" customHeight="1">
      <c r="A63" s="28"/>
      <c r="B63" s="58" t="s">
        <v>166</v>
      </c>
      <c r="C63" s="58" t="s">
        <v>10</v>
      </c>
      <c r="D63" s="180">
        <v>200</v>
      </c>
      <c r="E63" s="180">
        <v>13</v>
      </c>
      <c r="F63" s="180">
        <v>6</v>
      </c>
      <c r="G63" s="181">
        <f>+F63*E63*D63</f>
        <v>15600</v>
      </c>
      <c r="H63" s="426"/>
      <c r="I63" s="475"/>
      <c r="J63" s="513"/>
    </row>
    <row r="64" spans="1:10" ht="12" customHeight="1">
      <c r="A64" s="33"/>
      <c r="B64" s="59" t="s">
        <v>167</v>
      </c>
      <c r="C64" s="59" t="s">
        <v>10</v>
      </c>
      <c r="D64" s="183">
        <v>200</v>
      </c>
      <c r="E64" s="183">
        <v>23</v>
      </c>
      <c r="F64" s="183">
        <v>5</v>
      </c>
      <c r="G64" s="184">
        <f>+F64*E64*D64</f>
        <v>23000</v>
      </c>
      <c r="H64" s="429"/>
      <c r="I64" s="476"/>
      <c r="J64" s="522"/>
    </row>
    <row r="65" spans="1:10" ht="12" customHeight="1">
      <c r="A65" s="26">
        <v>22210</v>
      </c>
      <c r="B65" s="51" t="s">
        <v>106</v>
      </c>
      <c r="C65" s="9"/>
      <c r="D65" s="145"/>
      <c r="E65" s="145"/>
      <c r="F65" s="145"/>
      <c r="G65" s="147"/>
      <c r="H65" s="175"/>
      <c r="I65" s="477"/>
      <c r="J65" s="516">
        <f>SUM(G66:G83)</f>
        <v>3405276</v>
      </c>
    </row>
    <row r="66" spans="1:10" ht="12" customHeight="1">
      <c r="A66" s="34"/>
      <c r="B66" s="57" t="s">
        <v>141</v>
      </c>
      <c r="C66" s="57" t="s">
        <v>11</v>
      </c>
      <c r="D66" s="177">
        <v>371</v>
      </c>
      <c r="E66" s="177">
        <v>17</v>
      </c>
      <c r="F66" s="177">
        <v>6</v>
      </c>
      <c r="G66" s="178">
        <f t="shared" ref="G66:G82" si="6">+D66*E66*F66</f>
        <v>37842</v>
      </c>
      <c r="H66" s="425">
        <f>SUM(G66:G83)</f>
        <v>3405276</v>
      </c>
      <c r="I66" s="478">
        <v>1685046</v>
      </c>
      <c r="J66" s="521"/>
    </row>
    <row r="67" spans="1:10" ht="12" customHeight="1">
      <c r="A67" s="35"/>
      <c r="B67" s="60" t="s">
        <v>142</v>
      </c>
      <c r="C67" s="60" t="s">
        <v>11</v>
      </c>
      <c r="D67" s="180">
        <v>371</v>
      </c>
      <c r="E67" s="180">
        <v>8</v>
      </c>
      <c r="F67" s="180">
        <v>10</v>
      </c>
      <c r="G67" s="181">
        <f t="shared" si="6"/>
        <v>29680</v>
      </c>
      <c r="H67" s="426"/>
      <c r="I67" s="479"/>
      <c r="J67" s="513"/>
    </row>
    <row r="68" spans="1:10" ht="12" customHeight="1">
      <c r="A68" s="35"/>
      <c r="B68" s="60" t="s">
        <v>93</v>
      </c>
      <c r="C68" s="60" t="s">
        <v>11</v>
      </c>
      <c r="D68" s="159">
        <v>371</v>
      </c>
      <c r="E68" s="159">
        <v>8</v>
      </c>
      <c r="F68" s="180">
        <v>36</v>
      </c>
      <c r="G68" s="181">
        <f t="shared" si="6"/>
        <v>106848</v>
      </c>
      <c r="H68" s="426"/>
      <c r="I68" s="479"/>
      <c r="J68" s="513"/>
    </row>
    <row r="69" spans="1:10" ht="12" customHeight="1">
      <c r="A69" s="35"/>
      <c r="B69" s="61" t="s">
        <v>168</v>
      </c>
      <c r="C69" s="58" t="s">
        <v>11</v>
      </c>
      <c r="D69" s="180">
        <v>222</v>
      </c>
      <c r="E69" s="159">
        <v>13</v>
      </c>
      <c r="F69" s="180">
        <v>10</v>
      </c>
      <c r="G69" s="160">
        <f t="shared" si="6"/>
        <v>28860</v>
      </c>
      <c r="H69" s="426"/>
      <c r="I69" s="479"/>
      <c r="J69" s="513"/>
    </row>
    <row r="70" spans="1:10" ht="12" customHeight="1">
      <c r="A70" s="35"/>
      <c r="B70" s="8"/>
      <c r="C70" s="68"/>
      <c r="D70" s="371">
        <v>155</v>
      </c>
      <c r="E70" s="372">
        <f>+E69</f>
        <v>13</v>
      </c>
      <c r="F70" s="371">
        <v>64</v>
      </c>
      <c r="G70" s="373">
        <f>+D70*E70*F70</f>
        <v>128960</v>
      </c>
      <c r="H70" s="426"/>
      <c r="I70" s="479"/>
      <c r="J70" s="513"/>
    </row>
    <row r="71" spans="1:10" ht="12" customHeight="1">
      <c r="A71" s="35"/>
      <c r="B71" s="8" t="s">
        <v>25</v>
      </c>
      <c r="C71" s="68" t="s">
        <v>11</v>
      </c>
      <c r="D71" s="371">
        <v>222</v>
      </c>
      <c r="E71" s="372">
        <f>+E69*6</f>
        <v>78</v>
      </c>
      <c r="F71" s="371">
        <v>10</v>
      </c>
      <c r="G71" s="373">
        <f t="shared" si="6"/>
        <v>173160</v>
      </c>
      <c r="H71" s="426"/>
      <c r="I71" s="479"/>
      <c r="J71" s="513"/>
    </row>
    <row r="72" spans="1:10" ht="12" customHeight="1">
      <c r="A72" s="35"/>
      <c r="B72" s="8"/>
      <c r="C72" s="68"/>
      <c r="D72" s="371">
        <v>155</v>
      </c>
      <c r="E72" s="372">
        <f>+E71</f>
        <v>78</v>
      </c>
      <c r="F72" s="371">
        <f>+F70</f>
        <v>64</v>
      </c>
      <c r="G72" s="373">
        <f t="shared" si="6"/>
        <v>773760</v>
      </c>
      <c r="H72" s="426"/>
      <c r="I72" s="479"/>
      <c r="J72" s="513"/>
    </row>
    <row r="73" spans="1:10" ht="12" customHeight="1">
      <c r="A73" s="35"/>
      <c r="B73" s="8" t="s">
        <v>26</v>
      </c>
      <c r="C73" s="68" t="s">
        <v>11</v>
      </c>
      <c r="D73" s="371">
        <v>222</v>
      </c>
      <c r="E73" s="372">
        <f>+E69</f>
        <v>13</v>
      </c>
      <c r="F73" s="371">
        <v>10</v>
      </c>
      <c r="G73" s="373">
        <f t="shared" si="6"/>
        <v>28860</v>
      </c>
      <c r="H73" s="426"/>
      <c r="I73" s="479"/>
      <c r="J73" s="513"/>
    </row>
    <row r="74" spans="1:10" ht="12" customHeight="1">
      <c r="A74" s="35"/>
      <c r="B74" s="8"/>
      <c r="C74" s="68"/>
      <c r="D74" s="371">
        <v>155</v>
      </c>
      <c r="E74" s="372">
        <f>+E70</f>
        <v>13</v>
      </c>
      <c r="F74" s="371">
        <f>+F70</f>
        <v>64</v>
      </c>
      <c r="G74" s="373">
        <f t="shared" si="6"/>
        <v>128960</v>
      </c>
      <c r="H74" s="426"/>
      <c r="I74" s="479"/>
      <c r="J74" s="513"/>
    </row>
    <row r="75" spans="1:10" ht="12" customHeight="1">
      <c r="A75" s="35"/>
      <c r="B75" s="8" t="s">
        <v>168</v>
      </c>
      <c r="C75" s="68" t="s">
        <v>11</v>
      </c>
      <c r="D75" s="371">
        <v>222</v>
      </c>
      <c r="E75" s="372">
        <v>23</v>
      </c>
      <c r="F75" s="371">
        <v>10</v>
      </c>
      <c r="G75" s="373">
        <f t="shared" si="6"/>
        <v>51060</v>
      </c>
      <c r="H75" s="426"/>
      <c r="I75" s="479"/>
      <c r="J75" s="513"/>
    </row>
    <row r="76" spans="1:10" ht="12" customHeight="1">
      <c r="A76" s="35"/>
      <c r="B76" s="8"/>
      <c r="C76" s="68"/>
      <c r="D76" s="371">
        <v>155</v>
      </c>
      <c r="E76" s="372">
        <f>+E75</f>
        <v>23</v>
      </c>
      <c r="F76" s="371">
        <v>50</v>
      </c>
      <c r="G76" s="373">
        <f t="shared" si="6"/>
        <v>178250</v>
      </c>
      <c r="H76" s="426"/>
      <c r="I76" s="479"/>
      <c r="J76" s="513"/>
    </row>
    <row r="77" spans="1:10" ht="12" customHeight="1">
      <c r="A77" s="35"/>
      <c r="B77" s="8" t="s">
        <v>25</v>
      </c>
      <c r="C77" s="68" t="s">
        <v>11</v>
      </c>
      <c r="D77" s="371">
        <v>222</v>
      </c>
      <c r="E77" s="372">
        <f>+E75*6</f>
        <v>138</v>
      </c>
      <c r="F77" s="371">
        <v>10</v>
      </c>
      <c r="G77" s="373">
        <f t="shared" si="6"/>
        <v>306360</v>
      </c>
      <c r="H77" s="426"/>
      <c r="I77" s="479"/>
      <c r="J77" s="513"/>
    </row>
    <row r="78" spans="1:10" ht="12" customHeight="1">
      <c r="A78" s="35"/>
      <c r="B78" s="8"/>
      <c r="C78" s="68"/>
      <c r="D78" s="371">
        <v>155</v>
      </c>
      <c r="E78" s="372">
        <f>+E77</f>
        <v>138</v>
      </c>
      <c r="F78" s="371">
        <f>+F76</f>
        <v>50</v>
      </c>
      <c r="G78" s="373">
        <f t="shared" si="6"/>
        <v>1069500</v>
      </c>
      <c r="H78" s="426"/>
      <c r="I78" s="479"/>
      <c r="J78" s="513"/>
    </row>
    <row r="79" spans="1:10" ht="12" customHeight="1">
      <c r="A79" s="35"/>
      <c r="B79" s="8" t="s">
        <v>26</v>
      </c>
      <c r="C79" s="68" t="s">
        <v>11</v>
      </c>
      <c r="D79" s="371">
        <v>222</v>
      </c>
      <c r="E79" s="372">
        <f>+E75</f>
        <v>23</v>
      </c>
      <c r="F79" s="371">
        <v>10</v>
      </c>
      <c r="G79" s="373">
        <f t="shared" si="6"/>
        <v>51060</v>
      </c>
      <c r="H79" s="426"/>
      <c r="I79" s="479"/>
      <c r="J79" s="513"/>
    </row>
    <row r="80" spans="1:10" ht="12" customHeight="1">
      <c r="A80" s="35"/>
      <c r="B80" s="8"/>
      <c r="C80" s="68"/>
      <c r="D80" s="371">
        <v>155</v>
      </c>
      <c r="E80" s="372">
        <f>+E76</f>
        <v>23</v>
      </c>
      <c r="F80" s="371">
        <f>+F76</f>
        <v>50</v>
      </c>
      <c r="G80" s="373">
        <f t="shared" si="6"/>
        <v>178250</v>
      </c>
      <c r="H80" s="426"/>
      <c r="I80" s="479"/>
      <c r="J80" s="513"/>
    </row>
    <row r="81" spans="1:10" ht="16.899999999999999" customHeight="1">
      <c r="A81" s="35"/>
      <c r="B81" s="58" t="s">
        <v>143</v>
      </c>
      <c r="C81" s="58" t="s">
        <v>11</v>
      </c>
      <c r="D81" s="180">
        <v>222</v>
      </c>
      <c r="E81" s="159">
        <v>4</v>
      </c>
      <c r="F81" s="180">
        <v>6</v>
      </c>
      <c r="G81" s="181">
        <f t="shared" si="6"/>
        <v>5328</v>
      </c>
      <c r="H81" s="426"/>
      <c r="I81" s="479"/>
      <c r="J81" s="513"/>
    </row>
    <row r="82" spans="1:10" ht="26.65" customHeight="1">
      <c r="A82" s="35"/>
      <c r="B82" s="58" t="s">
        <v>144</v>
      </c>
      <c r="C82" s="58" t="s">
        <v>11</v>
      </c>
      <c r="D82" s="180">
        <v>222</v>
      </c>
      <c r="E82" s="159">
        <v>13</v>
      </c>
      <c r="F82" s="180">
        <v>18</v>
      </c>
      <c r="G82" s="160">
        <f t="shared" si="6"/>
        <v>51948</v>
      </c>
      <c r="H82" s="426"/>
      <c r="I82" s="479"/>
      <c r="J82" s="513"/>
    </row>
    <row r="83" spans="1:10" ht="27" customHeight="1">
      <c r="A83" s="36"/>
      <c r="B83" s="59" t="s">
        <v>144</v>
      </c>
      <c r="C83" s="59" t="s">
        <v>11</v>
      </c>
      <c r="D83" s="183">
        <v>222</v>
      </c>
      <c r="E83" s="188">
        <v>23</v>
      </c>
      <c r="F83" s="183">
        <v>15</v>
      </c>
      <c r="G83" s="189">
        <f>+D83*E83*F83</f>
        <v>76590</v>
      </c>
      <c r="H83" s="429"/>
      <c r="I83" s="480"/>
      <c r="J83" s="522"/>
    </row>
    <row r="84" spans="1:10" ht="12" customHeight="1">
      <c r="A84" s="26">
        <v>22600</v>
      </c>
      <c r="B84" s="51" t="s">
        <v>107</v>
      </c>
      <c r="C84" s="9"/>
      <c r="D84" s="145"/>
      <c r="E84" s="146"/>
      <c r="F84" s="145"/>
      <c r="G84" s="147"/>
      <c r="H84" s="175"/>
      <c r="I84" s="481"/>
      <c r="J84" s="516">
        <f>SUM(G85:G93)</f>
        <v>456080</v>
      </c>
    </row>
    <row r="85" spans="1:10" ht="12" customHeight="1">
      <c r="A85" s="34"/>
      <c r="B85" s="62" t="s">
        <v>145</v>
      </c>
      <c r="C85" s="191" t="s">
        <v>20</v>
      </c>
      <c r="D85" s="192">
        <v>20</v>
      </c>
      <c r="E85" s="193">
        <v>22</v>
      </c>
      <c r="F85" s="194">
        <v>75</v>
      </c>
      <c r="G85" s="195">
        <f t="shared" ref="G85:G93" si="7">+F85*E85*D85</f>
        <v>33000</v>
      </c>
      <c r="H85" s="425">
        <f>SUM(G85:G93)</f>
        <v>456080</v>
      </c>
      <c r="I85" s="482">
        <v>180360</v>
      </c>
      <c r="J85" s="521"/>
    </row>
    <row r="86" spans="1:10" ht="12" customHeight="1">
      <c r="A86" s="35"/>
      <c r="B86" s="63" t="s">
        <v>51</v>
      </c>
      <c r="C86" s="196" t="s">
        <v>20</v>
      </c>
      <c r="D86" s="197">
        <v>20</v>
      </c>
      <c r="E86" s="198">
        <f>+E85*6</f>
        <v>132</v>
      </c>
      <c r="F86" s="199">
        <f>+F85</f>
        <v>75</v>
      </c>
      <c r="G86" s="200">
        <f t="shared" si="7"/>
        <v>198000</v>
      </c>
      <c r="H86" s="426"/>
      <c r="I86" s="483"/>
      <c r="J86" s="513"/>
    </row>
    <row r="87" spans="1:10" ht="12" customHeight="1">
      <c r="A87" s="35"/>
      <c r="B87" s="64" t="s">
        <v>145</v>
      </c>
      <c r="C87" s="196" t="s">
        <v>20</v>
      </c>
      <c r="D87" s="197">
        <v>20</v>
      </c>
      <c r="E87" s="198">
        <v>23</v>
      </c>
      <c r="F87" s="199">
        <v>32</v>
      </c>
      <c r="G87" s="200">
        <f>+F87*E87*D87</f>
        <v>14720</v>
      </c>
      <c r="H87" s="426"/>
      <c r="I87" s="483"/>
      <c r="J87" s="513"/>
    </row>
    <row r="88" spans="1:10" ht="12" customHeight="1">
      <c r="A88" s="35"/>
      <c r="B88" s="63" t="s">
        <v>51</v>
      </c>
      <c r="C88" s="196" t="s">
        <v>20</v>
      </c>
      <c r="D88" s="197">
        <v>20</v>
      </c>
      <c r="E88" s="198">
        <f>+E87*6</f>
        <v>138</v>
      </c>
      <c r="F88" s="199">
        <f>+F87</f>
        <v>32</v>
      </c>
      <c r="G88" s="200">
        <f>+F88*E88*D88</f>
        <v>88320</v>
      </c>
      <c r="H88" s="426"/>
      <c r="I88" s="483"/>
      <c r="J88" s="513"/>
    </row>
    <row r="89" spans="1:10" ht="12" customHeight="1">
      <c r="A89" s="35"/>
      <c r="B89" s="64" t="s">
        <v>145</v>
      </c>
      <c r="C89" s="196" t="s">
        <v>20</v>
      </c>
      <c r="D89" s="197">
        <v>20</v>
      </c>
      <c r="E89" s="198">
        <v>58</v>
      </c>
      <c r="F89" s="199">
        <v>7</v>
      </c>
      <c r="G89" s="200">
        <f>+F89*E89*D89</f>
        <v>8120</v>
      </c>
      <c r="H89" s="426"/>
      <c r="I89" s="483"/>
      <c r="J89" s="513"/>
    </row>
    <row r="90" spans="1:10" ht="12" customHeight="1">
      <c r="A90" s="35"/>
      <c r="B90" s="63" t="s">
        <v>51</v>
      </c>
      <c r="C90" s="196" t="s">
        <v>20</v>
      </c>
      <c r="D90" s="197">
        <v>20</v>
      </c>
      <c r="E90" s="198">
        <f>+E89*6</f>
        <v>348</v>
      </c>
      <c r="F90" s="199">
        <v>7</v>
      </c>
      <c r="G90" s="200">
        <f>+F90*E90*D90</f>
        <v>48720</v>
      </c>
      <c r="H90" s="426"/>
      <c r="I90" s="483"/>
      <c r="J90" s="513"/>
    </row>
    <row r="91" spans="1:10" ht="12" customHeight="1">
      <c r="A91" s="35"/>
      <c r="B91" s="63" t="s">
        <v>146</v>
      </c>
      <c r="C91" s="196" t="s">
        <v>20</v>
      </c>
      <c r="D91" s="197">
        <v>20</v>
      </c>
      <c r="E91" s="198">
        <v>10</v>
      </c>
      <c r="F91" s="199">
        <v>60</v>
      </c>
      <c r="G91" s="200">
        <f t="shared" si="7"/>
        <v>12000</v>
      </c>
      <c r="H91" s="426"/>
      <c r="I91" s="483"/>
      <c r="J91" s="513"/>
    </row>
    <row r="92" spans="1:10" ht="12" customHeight="1">
      <c r="A92" s="35"/>
      <c r="B92" s="63" t="s">
        <v>147</v>
      </c>
      <c r="C92" s="196" t="s">
        <v>20</v>
      </c>
      <c r="D92" s="197">
        <v>20</v>
      </c>
      <c r="E92" s="198">
        <v>28</v>
      </c>
      <c r="F92" s="199">
        <v>70</v>
      </c>
      <c r="G92" s="200">
        <f t="shared" si="7"/>
        <v>39200</v>
      </c>
      <c r="H92" s="426"/>
      <c r="I92" s="483"/>
      <c r="J92" s="513"/>
    </row>
    <row r="93" spans="1:10" ht="12" customHeight="1" thickBot="1">
      <c r="A93" s="35"/>
      <c r="B93" s="63" t="s">
        <v>169</v>
      </c>
      <c r="C93" s="196" t="s">
        <v>20</v>
      </c>
      <c r="D93" s="197">
        <v>20</v>
      </c>
      <c r="E93" s="198">
        <v>10</v>
      </c>
      <c r="F93" s="199">
        <v>70</v>
      </c>
      <c r="G93" s="200">
        <f t="shared" si="7"/>
        <v>14000</v>
      </c>
      <c r="H93" s="426"/>
      <c r="I93" s="483"/>
      <c r="J93" s="513"/>
    </row>
    <row r="94" spans="1:10" ht="12" customHeight="1" thickBot="1">
      <c r="A94" s="30">
        <v>23000</v>
      </c>
      <c r="B94" s="65" t="s">
        <v>126</v>
      </c>
      <c r="C94" s="201"/>
      <c r="D94" s="202"/>
      <c r="E94" s="203"/>
      <c r="F94" s="204"/>
      <c r="G94" s="205"/>
      <c r="H94" s="175"/>
      <c r="I94" s="206"/>
      <c r="J94" s="515"/>
    </row>
    <row r="95" spans="1:10" ht="12" customHeight="1">
      <c r="A95" s="26">
        <v>23400</v>
      </c>
      <c r="B95" s="9" t="s">
        <v>84</v>
      </c>
      <c r="C95" s="9"/>
      <c r="D95" s="145"/>
      <c r="E95" s="146"/>
      <c r="F95" s="145"/>
      <c r="G95" s="147"/>
      <c r="H95" s="148"/>
      <c r="I95" s="207"/>
      <c r="J95" s="516">
        <f>SUM(G96:G100)</f>
        <v>152120</v>
      </c>
    </row>
    <row r="96" spans="1:10" ht="12" customHeight="1">
      <c r="A96" s="34"/>
      <c r="B96" s="66" t="s">
        <v>52</v>
      </c>
      <c r="C96" s="57" t="s">
        <v>20</v>
      </c>
      <c r="D96" s="208">
        <v>550</v>
      </c>
      <c r="E96" s="208">
        <v>21</v>
      </c>
      <c r="F96" s="208">
        <v>10</v>
      </c>
      <c r="G96" s="209">
        <f>+D96*E96*F96</f>
        <v>115500</v>
      </c>
      <c r="H96" s="425">
        <f>SUM(G96:G100)</f>
        <v>152120</v>
      </c>
      <c r="I96" s="482">
        <v>124810</v>
      </c>
      <c r="J96" s="521"/>
    </row>
    <row r="97" spans="1:10" ht="12" customHeight="1">
      <c r="A97" s="35"/>
      <c r="B97" s="53" t="s">
        <v>27</v>
      </c>
      <c r="C97" s="58" t="s">
        <v>20</v>
      </c>
      <c r="D97" s="210">
        <v>70</v>
      </c>
      <c r="E97" s="210">
        <v>120</v>
      </c>
      <c r="F97" s="210">
        <v>1</v>
      </c>
      <c r="G97" s="211">
        <f>D97*E97*F97</f>
        <v>8400</v>
      </c>
      <c r="H97" s="426"/>
      <c r="I97" s="483"/>
      <c r="J97" s="513"/>
    </row>
    <row r="98" spans="1:10" ht="12" customHeight="1">
      <c r="A98" s="35"/>
      <c r="B98" s="53" t="s">
        <v>29</v>
      </c>
      <c r="C98" s="58" t="s">
        <v>20</v>
      </c>
      <c r="D98" s="210">
        <v>200</v>
      </c>
      <c r="E98" s="210">
        <v>27</v>
      </c>
      <c r="F98" s="210">
        <v>1</v>
      </c>
      <c r="G98" s="211">
        <f t="shared" ref="G98:G99" si="8">+D98*E98*F98</f>
        <v>5400</v>
      </c>
      <c r="H98" s="426"/>
      <c r="I98" s="483"/>
      <c r="J98" s="513"/>
    </row>
    <row r="99" spans="1:10" ht="12" customHeight="1">
      <c r="A99" s="35"/>
      <c r="B99" s="53" t="s">
        <v>28</v>
      </c>
      <c r="C99" s="58" t="s">
        <v>20</v>
      </c>
      <c r="D99" s="210">
        <v>10</v>
      </c>
      <c r="E99" s="210">
        <v>13</v>
      </c>
      <c r="F99" s="210">
        <v>74</v>
      </c>
      <c r="G99" s="211">
        <f t="shared" si="8"/>
        <v>9620</v>
      </c>
      <c r="H99" s="426"/>
      <c r="I99" s="483"/>
      <c r="J99" s="513"/>
    </row>
    <row r="100" spans="1:10" ht="12" customHeight="1" thickBot="1">
      <c r="A100" s="35"/>
      <c r="B100" s="53" t="s">
        <v>28</v>
      </c>
      <c r="C100" s="58" t="s">
        <v>20</v>
      </c>
      <c r="D100" s="210">
        <v>10</v>
      </c>
      <c r="E100" s="210">
        <v>24</v>
      </c>
      <c r="F100" s="210">
        <v>55</v>
      </c>
      <c r="G100" s="211">
        <f>+D100*E100*F100</f>
        <v>13200</v>
      </c>
      <c r="H100" s="426"/>
      <c r="I100" s="483"/>
      <c r="J100" s="513"/>
    </row>
    <row r="101" spans="1:10" s="3" customFormat="1" ht="16.5" customHeight="1" thickBot="1">
      <c r="A101" s="37">
        <v>24000</v>
      </c>
      <c r="B101" s="67" t="s">
        <v>127</v>
      </c>
      <c r="C101" s="67"/>
      <c r="D101" s="212"/>
      <c r="E101" s="212"/>
      <c r="F101" s="212"/>
      <c r="G101" s="213"/>
      <c r="H101" s="175"/>
      <c r="I101" s="214"/>
      <c r="J101" s="523"/>
    </row>
    <row r="102" spans="1:10" s="3" customFormat="1" ht="12" customHeight="1">
      <c r="A102" s="31">
        <v>24120</v>
      </c>
      <c r="B102" s="56" t="s">
        <v>108</v>
      </c>
      <c r="C102" s="69"/>
      <c r="D102" s="56"/>
      <c r="E102" s="56"/>
      <c r="F102" s="56"/>
      <c r="G102" s="216"/>
      <c r="H102" s="175"/>
      <c r="I102" s="217"/>
      <c r="J102" s="524">
        <f>SUM(G103:G104)</f>
        <v>56000</v>
      </c>
    </row>
    <row r="103" spans="1:10" ht="12" customHeight="1">
      <c r="A103" s="35"/>
      <c r="B103" s="53" t="s">
        <v>46</v>
      </c>
      <c r="C103" s="58" t="s">
        <v>12</v>
      </c>
      <c r="D103" s="219">
        <v>50</v>
      </c>
      <c r="E103" s="219">
        <v>40</v>
      </c>
      <c r="F103" s="219">
        <v>3</v>
      </c>
      <c r="G103" s="220">
        <f t="shared" ref="G103" si="9">+D103*E103*F103</f>
        <v>6000</v>
      </c>
      <c r="H103" s="443">
        <f>SUM(G103:G104)</f>
        <v>56000</v>
      </c>
      <c r="I103" s="445">
        <v>8500</v>
      </c>
      <c r="J103" s="521"/>
    </row>
    <row r="104" spans="1:10" ht="15.75" customHeight="1" thickBot="1">
      <c r="A104" s="28"/>
      <c r="B104" s="68" t="s">
        <v>98</v>
      </c>
      <c r="C104" s="68" t="s">
        <v>12</v>
      </c>
      <c r="D104" s="68">
        <v>1000</v>
      </c>
      <c r="E104" s="68">
        <v>50</v>
      </c>
      <c r="F104" s="68">
        <v>1</v>
      </c>
      <c r="G104" s="221">
        <f>+D104*E104*F104</f>
        <v>50000</v>
      </c>
      <c r="H104" s="444"/>
      <c r="I104" s="446"/>
      <c r="J104" s="513"/>
    </row>
    <row r="105" spans="1:10" ht="18" customHeight="1" thickBot="1">
      <c r="A105" s="37">
        <v>25000</v>
      </c>
      <c r="B105" s="67" t="s">
        <v>128</v>
      </c>
      <c r="C105" s="67"/>
      <c r="D105" s="212"/>
      <c r="E105" s="212"/>
      <c r="F105" s="212"/>
      <c r="G105" s="213"/>
      <c r="H105" s="222"/>
      <c r="I105" s="223"/>
      <c r="J105" s="515"/>
    </row>
    <row r="106" spans="1:10" ht="15.75" customHeight="1">
      <c r="A106" s="26">
        <v>25400</v>
      </c>
      <c r="B106" s="51" t="s">
        <v>109</v>
      </c>
      <c r="C106" s="51"/>
      <c r="D106" s="51"/>
      <c r="E106" s="51"/>
      <c r="F106" s="51"/>
      <c r="G106" s="231"/>
      <c r="H106" s="222"/>
      <c r="I106" s="232"/>
      <c r="J106" s="516">
        <f>+G107</f>
        <v>8000</v>
      </c>
    </row>
    <row r="107" spans="1:10" ht="16.5" customHeight="1">
      <c r="A107" s="25"/>
      <c r="B107" s="50" t="s">
        <v>99</v>
      </c>
      <c r="C107" s="50" t="s">
        <v>12</v>
      </c>
      <c r="D107" s="50">
        <v>200</v>
      </c>
      <c r="E107" s="50">
        <v>40</v>
      </c>
      <c r="F107" s="50">
        <v>1</v>
      </c>
      <c r="G107" s="233">
        <f>+D107*E107*F107</f>
        <v>8000</v>
      </c>
      <c r="H107" s="225"/>
      <c r="I107" s="226"/>
      <c r="J107" s="512"/>
    </row>
    <row r="108" spans="1:10" ht="12" customHeight="1">
      <c r="A108" s="26">
        <v>25500</v>
      </c>
      <c r="B108" s="51" t="s">
        <v>85</v>
      </c>
      <c r="C108" s="51"/>
      <c r="D108" s="51"/>
      <c r="E108" s="51"/>
      <c r="F108" s="51"/>
      <c r="G108" s="234"/>
      <c r="H108" s="222"/>
      <c r="I108" s="232"/>
      <c r="J108" s="516">
        <f>+G109+G110</f>
        <v>205999.99999999997</v>
      </c>
    </row>
    <row r="109" spans="1:10" ht="12" customHeight="1">
      <c r="A109" s="35"/>
      <c r="B109" s="63" t="s">
        <v>100</v>
      </c>
      <c r="C109" s="235" t="s">
        <v>13</v>
      </c>
      <c r="D109" s="210">
        <v>17.399999999999999</v>
      </c>
      <c r="E109" s="210">
        <v>11500</v>
      </c>
      <c r="F109" s="210">
        <v>1</v>
      </c>
      <c r="G109" s="211">
        <f>+D109*E109*F109-100</f>
        <v>199999.99999999997</v>
      </c>
      <c r="H109" s="447">
        <f>SUM(G109:G110)</f>
        <v>205999.99999999997</v>
      </c>
      <c r="I109" s="484">
        <v>2080111</v>
      </c>
      <c r="J109" s="512"/>
    </row>
    <row r="110" spans="1:10" ht="12" customHeight="1">
      <c r="A110" s="35"/>
      <c r="B110" s="8" t="s">
        <v>81</v>
      </c>
      <c r="C110" s="61" t="s">
        <v>12</v>
      </c>
      <c r="D110" s="236">
        <v>2000</v>
      </c>
      <c r="E110" s="210">
        <v>3</v>
      </c>
      <c r="F110" s="237">
        <v>1</v>
      </c>
      <c r="G110" s="200">
        <f t="shared" ref="G110" si="10">+D110*E110*F110</f>
        <v>6000</v>
      </c>
      <c r="H110" s="448"/>
      <c r="I110" s="485"/>
      <c r="J110" s="512"/>
    </row>
    <row r="111" spans="1:10" ht="12" customHeight="1">
      <c r="A111" s="26">
        <v>25600</v>
      </c>
      <c r="B111" s="9" t="s">
        <v>110</v>
      </c>
      <c r="C111" s="9"/>
      <c r="D111" s="145"/>
      <c r="E111" s="238"/>
      <c r="F111" s="239"/>
      <c r="G111" s="147"/>
      <c r="H111" s="222"/>
      <c r="I111" s="217"/>
      <c r="J111" s="516">
        <f>SUM(G112:G122)</f>
        <v>116560.5</v>
      </c>
    </row>
    <row r="112" spans="1:10" ht="12" customHeight="1">
      <c r="A112" s="34"/>
      <c r="B112" s="73" t="s">
        <v>175</v>
      </c>
      <c r="C112" s="240" t="s">
        <v>13</v>
      </c>
      <c r="D112" s="241">
        <v>8</v>
      </c>
      <c r="E112" s="242">
        <v>3000</v>
      </c>
      <c r="F112" s="241">
        <v>1</v>
      </c>
      <c r="G112" s="195">
        <f t="shared" ref="G112:G121" si="11">+D112*E112*F112</f>
        <v>24000</v>
      </c>
      <c r="H112" s="425">
        <f>SUM(G112:G122)</f>
        <v>116560.5</v>
      </c>
      <c r="I112" s="482">
        <v>386072</v>
      </c>
      <c r="J112" s="521"/>
    </row>
    <row r="113" spans="1:10" ht="12" customHeight="1">
      <c r="A113" s="35"/>
      <c r="B113" s="74" t="s">
        <v>176</v>
      </c>
      <c r="C113" s="61" t="s">
        <v>13</v>
      </c>
      <c r="D113" s="243">
        <v>5</v>
      </c>
      <c r="E113" s="244">
        <v>6000</v>
      </c>
      <c r="F113" s="243">
        <v>1</v>
      </c>
      <c r="G113" s="200">
        <f t="shared" si="11"/>
        <v>30000</v>
      </c>
      <c r="H113" s="426"/>
      <c r="I113" s="483"/>
      <c r="J113" s="513"/>
    </row>
    <row r="114" spans="1:10" ht="12" customHeight="1">
      <c r="A114" s="35"/>
      <c r="B114" s="74" t="s">
        <v>53</v>
      </c>
      <c r="C114" s="61" t="s">
        <v>13</v>
      </c>
      <c r="D114" s="243">
        <v>13</v>
      </c>
      <c r="E114" s="244">
        <v>300</v>
      </c>
      <c r="F114" s="243">
        <v>1</v>
      </c>
      <c r="G114" s="200">
        <f t="shared" si="11"/>
        <v>3900</v>
      </c>
      <c r="H114" s="426"/>
      <c r="I114" s="483"/>
      <c r="J114" s="513"/>
    </row>
    <row r="115" spans="1:10" ht="12" customHeight="1">
      <c r="A115" s="35"/>
      <c r="B115" s="74" t="s">
        <v>177</v>
      </c>
      <c r="C115" s="61" t="s">
        <v>13</v>
      </c>
      <c r="D115" s="243">
        <v>13</v>
      </c>
      <c r="E115" s="244">
        <v>300</v>
      </c>
      <c r="F115" s="243">
        <v>1</v>
      </c>
      <c r="G115" s="200">
        <f t="shared" si="11"/>
        <v>3900</v>
      </c>
      <c r="H115" s="426"/>
      <c r="I115" s="483"/>
      <c r="J115" s="513"/>
    </row>
    <row r="116" spans="1:10" ht="12" customHeight="1">
      <c r="A116" s="35"/>
      <c r="B116" s="74" t="s">
        <v>54</v>
      </c>
      <c r="C116" s="61" t="s">
        <v>13</v>
      </c>
      <c r="D116" s="243">
        <v>15</v>
      </c>
      <c r="E116" s="244">
        <v>750</v>
      </c>
      <c r="F116" s="243">
        <v>1</v>
      </c>
      <c r="G116" s="200">
        <f t="shared" si="11"/>
        <v>11250</v>
      </c>
      <c r="H116" s="426"/>
      <c r="I116" s="483"/>
      <c r="J116" s="513"/>
    </row>
    <row r="117" spans="1:10" ht="12" customHeight="1">
      <c r="A117" s="35"/>
      <c r="B117" s="74" t="s">
        <v>55</v>
      </c>
      <c r="C117" s="61" t="s">
        <v>13</v>
      </c>
      <c r="D117" s="245">
        <v>1.5</v>
      </c>
      <c r="E117" s="244">
        <v>11600</v>
      </c>
      <c r="F117" s="243">
        <v>1</v>
      </c>
      <c r="G117" s="200">
        <f t="shared" si="11"/>
        <v>17400</v>
      </c>
      <c r="H117" s="426"/>
      <c r="I117" s="483"/>
      <c r="J117" s="513"/>
    </row>
    <row r="118" spans="1:10" ht="12" customHeight="1">
      <c r="A118" s="35"/>
      <c r="B118" s="74" t="s">
        <v>56</v>
      </c>
      <c r="C118" s="61" t="s">
        <v>13</v>
      </c>
      <c r="D118" s="245">
        <v>1.5</v>
      </c>
      <c r="E118" s="244">
        <v>600</v>
      </c>
      <c r="F118" s="243">
        <v>1</v>
      </c>
      <c r="G118" s="200">
        <f t="shared" si="11"/>
        <v>900</v>
      </c>
      <c r="H118" s="426"/>
      <c r="I118" s="483"/>
      <c r="J118" s="513"/>
    </row>
    <row r="119" spans="1:10" ht="12" customHeight="1">
      <c r="A119" s="35"/>
      <c r="B119" s="74" t="s">
        <v>30</v>
      </c>
      <c r="C119" s="61" t="s">
        <v>13</v>
      </c>
      <c r="D119" s="245">
        <v>1.5</v>
      </c>
      <c r="E119" s="244">
        <v>250</v>
      </c>
      <c r="F119" s="243">
        <v>1</v>
      </c>
      <c r="G119" s="200">
        <f t="shared" si="11"/>
        <v>375</v>
      </c>
      <c r="H119" s="426"/>
      <c r="I119" s="483"/>
      <c r="J119" s="513"/>
    </row>
    <row r="120" spans="1:10" ht="12" customHeight="1">
      <c r="A120" s="35"/>
      <c r="B120" s="74" t="s">
        <v>178</v>
      </c>
      <c r="C120" s="61" t="s">
        <v>13</v>
      </c>
      <c r="D120" s="245">
        <v>0.3</v>
      </c>
      <c r="E120" s="244">
        <v>6385</v>
      </c>
      <c r="F120" s="243">
        <v>1</v>
      </c>
      <c r="G120" s="200">
        <f t="shared" si="11"/>
        <v>1915.5</v>
      </c>
      <c r="H120" s="426"/>
      <c r="I120" s="483"/>
      <c r="J120" s="513"/>
    </row>
    <row r="121" spans="1:10" ht="12" customHeight="1">
      <c r="A121" s="35"/>
      <c r="B121" s="74" t="s">
        <v>45</v>
      </c>
      <c r="C121" s="61" t="s">
        <v>13</v>
      </c>
      <c r="D121" s="245">
        <v>0.3</v>
      </c>
      <c r="E121" s="244">
        <v>25000</v>
      </c>
      <c r="F121" s="243">
        <v>2</v>
      </c>
      <c r="G121" s="200">
        <f t="shared" si="11"/>
        <v>15000</v>
      </c>
      <c r="H121" s="426"/>
      <c r="I121" s="483"/>
      <c r="J121" s="513"/>
    </row>
    <row r="122" spans="1:10" s="3" customFormat="1" ht="12" customHeight="1" thickBot="1">
      <c r="A122" s="28"/>
      <c r="B122" s="75" t="s">
        <v>76</v>
      </c>
      <c r="C122" s="8" t="s">
        <v>13</v>
      </c>
      <c r="D122" s="246">
        <v>0.72</v>
      </c>
      <c r="E122" s="247">
        <v>11000</v>
      </c>
      <c r="F122" s="248">
        <v>1</v>
      </c>
      <c r="G122" s="104">
        <f t="shared" ref="G122" si="12">+D122*E122*F122</f>
        <v>7920</v>
      </c>
      <c r="H122" s="426"/>
      <c r="I122" s="483"/>
      <c r="J122" s="525"/>
    </row>
    <row r="123" spans="1:10" s="3" customFormat="1" ht="19.5" customHeight="1" thickBot="1">
      <c r="A123" s="38">
        <v>30000</v>
      </c>
      <c r="B123" s="76" t="s">
        <v>86</v>
      </c>
      <c r="C123" s="76"/>
      <c r="D123" s="250"/>
      <c r="E123" s="251"/>
      <c r="F123" s="252"/>
      <c r="G123" s="253"/>
      <c r="H123" s="170"/>
      <c r="I123" s="214"/>
      <c r="J123" s="526">
        <f>+J125+J127+J131+J135+J141+J148+J150+J156+J159+J162+J183</f>
        <v>1546576.5</v>
      </c>
    </row>
    <row r="124" spans="1:10" s="3" customFormat="1" ht="15" customHeight="1">
      <c r="A124" s="39">
        <v>31000</v>
      </c>
      <c r="B124" s="77" t="s">
        <v>129</v>
      </c>
      <c r="C124" s="255"/>
      <c r="D124" s="256"/>
      <c r="E124" s="257"/>
      <c r="F124" s="258"/>
      <c r="G124" s="259"/>
      <c r="H124" s="170"/>
      <c r="I124" s="214"/>
      <c r="J124" s="527"/>
    </row>
    <row r="125" spans="1:10" s="3" customFormat="1" ht="27" customHeight="1">
      <c r="A125" s="26">
        <v>31110</v>
      </c>
      <c r="B125" s="51" t="s">
        <v>180</v>
      </c>
      <c r="C125" s="9"/>
      <c r="D125" s="261"/>
      <c r="E125" s="146"/>
      <c r="F125" s="145"/>
      <c r="G125" s="147"/>
      <c r="H125" s="175"/>
      <c r="I125" s="217"/>
      <c r="J125" s="528">
        <f>+G126</f>
        <v>670824</v>
      </c>
    </row>
    <row r="126" spans="1:10" s="3" customFormat="1" ht="15" customHeight="1">
      <c r="A126" s="40"/>
      <c r="B126" s="78" t="s">
        <v>137</v>
      </c>
      <c r="C126" s="78" t="s">
        <v>15</v>
      </c>
      <c r="D126" s="263"/>
      <c r="E126" s="264"/>
      <c r="F126" s="78"/>
      <c r="G126" s="265">
        <v>670824</v>
      </c>
      <c r="H126" s="266">
        <f>SUM(G126:G126)</f>
        <v>670824</v>
      </c>
      <c r="I126" s="486">
        <v>234320</v>
      </c>
      <c r="J126" s="521"/>
    </row>
    <row r="127" spans="1:10" s="3" customFormat="1" ht="15" customHeight="1">
      <c r="A127" s="26">
        <v>31120</v>
      </c>
      <c r="B127" s="79" t="s">
        <v>111</v>
      </c>
      <c r="C127" s="9"/>
      <c r="D127" s="261"/>
      <c r="E127" s="146"/>
      <c r="F127" s="145"/>
      <c r="G127" s="147"/>
      <c r="H127" s="175"/>
      <c r="I127" s="217"/>
      <c r="J127" s="528">
        <f>SUM(G128:G129)</f>
        <v>122500</v>
      </c>
    </row>
    <row r="128" spans="1:10" ht="12" customHeight="1">
      <c r="A128" s="35"/>
      <c r="B128" s="74" t="s">
        <v>57</v>
      </c>
      <c r="C128" s="61" t="s">
        <v>21</v>
      </c>
      <c r="D128" s="101">
        <v>20</v>
      </c>
      <c r="E128" s="102">
        <v>600</v>
      </c>
      <c r="F128" s="267">
        <v>10</v>
      </c>
      <c r="G128" s="265">
        <f t="shared" ref="G128:G129" si="13">+D128*E128*F128</f>
        <v>120000</v>
      </c>
      <c r="H128" s="421">
        <f>SUM(G128:G129)</f>
        <v>122500</v>
      </c>
      <c r="I128" s="487">
        <v>234320</v>
      </c>
      <c r="J128" s="521"/>
    </row>
    <row r="129" spans="1:10" ht="12" customHeight="1" thickBot="1">
      <c r="A129" s="35"/>
      <c r="B129" s="61" t="s">
        <v>0</v>
      </c>
      <c r="C129" s="61" t="s">
        <v>21</v>
      </c>
      <c r="D129" s="101">
        <v>20</v>
      </c>
      <c r="E129" s="102">
        <v>25</v>
      </c>
      <c r="F129" s="268">
        <v>5</v>
      </c>
      <c r="G129" s="265">
        <f t="shared" si="13"/>
        <v>2500</v>
      </c>
      <c r="H129" s="422"/>
      <c r="I129" s="488"/>
      <c r="J129" s="513"/>
    </row>
    <row r="130" spans="1:10" ht="15.75" customHeight="1" thickBot="1">
      <c r="A130" s="30">
        <v>32000</v>
      </c>
      <c r="B130" s="80" t="s">
        <v>130</v>
      </c>
      <c r="C130" s="80"/>
      <c r="D130" s="269"/>
      <c r="E130" s="270"/>
      <c r="F130" s="271"/>
      <c r="G130" s="272"/>
      <c r="H130" s="273"/>
      <c r="I130" s="489"/>
      <c r="J130" s="515"/>
    </row>
    <row r="131" spans="1:10" ht="15.75" customHeight="1">
      <c r="A131" s="31">
        <v>32100</v>
      </c>
      <c r="B131" s="69" t="s">
        <v>112</v>
      </c>
      <c r="C131" s="69"/>
      <c r="D131" s="274"/>
      <c r="E131" s="275"/>
      <c r="F131" s="69"/>
      <c r="G131" s="276"/>
      <c r="H131" s="277"/>
      <c r="I131" s="490"/>
      <c r="J131" s="508">
        <f>SUM(G132:G134)</f>
        <v>4150</v>
      </c>
    </row>
    <row r="132" spans="1:10" ht="12" customHeight="1">
      <c r="A132" s="35"/>
      <c r="B132" s="74" t="s">
        <v>58</v>
      </c>
      <c r="C132" s="61" t="s">
        <v>1</v>
      </c>
      <c r="D132" s="280">
        <v>0.08</v>
      </c>
      <c r="E132" s="102">
        <v>15000</v>
      </c>
      <c r="F132" s="158">
        <v>1</v>
      </c>
      <c r="G132" s="160">
        <f t="shared" ref="G132" si="14">+D132*E132*F132</f>
        <v>1200</v>
      </c>
      <c r="H132" s="425">
        <f>SUM(G132:G134)</f>
        <v>4150</v>
      </c>
      <c r="I132" s="482">
        <v>20350</v>
      </c>
      <c r="J132" s="521"/>
    </row>
    <row r="133" spans="1:10" ht="12" customHeight="1">
      <c r="A133" s="35"/>
      <c r="B133" s="8" t="s">
        <v>59</v>
      </c>
      <c r="C133" s="8" t="s">
        <v>1</v>
      </c>
      <c r="D133" s="101">
        <v>255</v>
      </c>
      <c r="E133" s="102">
        <v>10</v>
      </c>
      <c r="F133" s="236">
        <v>1</v>
      </c>
      <c r="G133" s="103">
        <f>+D133*E133*F133</f>
        <v>2550</v>
      </c>
      <c r="H133" s="426"/>
      <c r="I133" s="483"/>
      <c r="J133" s="513"/>
    </row>
    <row r="134" spans="1:10" ht="12" customHeight="1">
      <c r="A134" s="36"/>
      <c r="B134" s="81" t="s">
        <v>41</v>
      </c>
      <c r="C134" s="81" t="s">
        <v>17</v>
      </c>
      <c r="D134" s="281">
        <v>400</v>
      </c>
      <c r="E134" s="282">
        <v>1</v>
      </c>
      <c r="F134" s="283">
        <v>1</v>
      </c>
      <c r="G134" s="284">
        <f>+D134*E134*F134</f>
        <v>400</v>
      </c>
      <c r="H134" s="426"/>
      <c r="I134" s="483"/>
      <c r="J134" s="513"/>
    </row>
    <row r="135" spans="1:10" s="3" customFormat="1" ht="15.75" customHeight="1">
      <c r="A135" s="26">
        <v>32200</v>
      </c>
      <c r="B135" s="9" t="s">
        <v>113</v>
      </c>
      <c r="C135" s="9"/>
      <c r="D135" s="285"/>
      <c r="E135" s="286"/>
      <c r="F135" s="145"/>
      <c r="G135" s="147"/>
      <c r="H135" s="175"/>
      <c r="I135" s="217"/>
      <c r="J135" s="528">
        <f>SUM(G136:G139)</f>
        <v>11465</v>
      </c>
    </row>
    <row r="136" spans="1:10" ht="12" customHeight="1">
      <c r="A136" s="35"/>
      <c r="B136" s="74" t="s">
        <v>60</v>
      </c>
      <c r="C136" s="74" t="s">
        <v>1</v>
      </c>
      <c r="D136" s="101">
        <v>5</v>
      </c>
      <c r="E136" s="102">
        <v>200</v>
      </c>
      <c r="F136" s="158">
        <v>1</v>
      </c>
      <c r="G136" s="160">
        <f t="shared" ref="G136:G139" si="15">+D136*E136*F136</f>
        <v>1000</v>
      </c>
      <c r="H136" s="425">
        <f>SUM(G136:G139)</f>
        <v>11465</v>
      </c>
      <c r="I136" s="482">
        <v>9045</v>
      </c>
      <c r="J136" s="521"/>
    </row>
    <row r="137" spans="1:10" ht="12" customHeight="1">
      <c r="A137" s="35"/>
      <c r="B137" s="61" t="s">
        <v>151</v>
      </c>
      <c r="C137" s="74" t="s">
        <v>13</v>
      </c>
      <c r="D137" s="101">
        <v>3.8</v>
      </c>
      <c r="E137" s="102">
        <v>1500</v>
      </c>
      <c r="F137" s="158">
        <v>1</v>
      </c>
      <c r="G137" s="160">
        <f t="shared" si="15"/>
        <v>5700</v>
      </c>
      <c r="H137" s="426"/>
      <c r="I137" s="483"/>
      <c r="J137" s="513"/>
    </row>
    <row r="138" spans="1:10" ht="12" customHeight="1">
      <c r="A138" s="35"/>
      <c r="B138" s="53" t="s">
        <v>61</v>
      </c>
      <c r="C138" s="74" t="s">
        <v>13</v>
      </c>
      <c r="D138" s="101">
        <v>20</v>
      </c>
      <c r="E138" s="102">
        <v>50</v>
      </c>
      <c r="F138" s="158">
        <v>1</v>
      </c>
      <c r="G138" s="160">
        <f t="shared" si="15"/>
        <v>1000</v>
      </c>
      <c r="H138" s="426"/>
      <c r="I138" s="483"/>
      <c r="J138" s="513"/>
    </row>
    <row r="139" spans="1:10" ht="12" customHeight="1" thickBot="1">
      <c r="A139" s="35"/>
      <c r="B139" s="82" t="s">
        <v>43</v>
      </c>
      <c r="C139" s="74" t="s">
        <v>13</v>
      </c>
      <c r="D139" s="101">
        <v>7.5</v>
      </c>
      <c r="E139" s="102">
        <v>502</v>
      </c>
      <c r="F139" s="158">
        <v>1</v>
      </c>
      <c r="G139" s="160">
        <f t="shared" si="15"/>
        <v>3765</v>
      </c>
      <c r="H139" s="426"/>
      <c r="I139" s="483"/>
      <c r="J139" s="513"/>
    </row>
    <row r="140" spans="1:10" ht="15" customHeight="1" thickBot="1">
      <c r="A140" s="30">
        <v>33000</v>
      </c>
      <c r="B140" s="83" t="s">
        <v>131</v>
      </c>
      <c r="C140" s="80"/>
      <c r="D140" s="287"/>
      <c r="E140" s="288"/>
      <c r="F140" s="168"/>
      <c r="G140" s="169"/>
      <c r="H140" s="289"/>
      <c r="I140" s="217"/>
      <c r="J140" s="515"/>
    </row>
    <row r="141" spans="1:10" ht="12" customHeight="1">
      <c r="A141" s="26">
        <v>33200</v>
      </c>
      <c r="B141" s="9" t="s">
        <v>114</v>
      </c>
      <c r="C141" s="9"/>
      <c r="D141" s="285"/>
      <c r="E141" s="286"/>
      <c r="F141" s="145"/>
      <c r="G141" s="147"/>
      <c r="H141" s="148"/>
      <c r="I141" s="471"/>
      <c r="J141" s="516">
        <f>SUM(G142:G147)</f>
        <v>233913</v>
      </c>
    </row>
    <row r="142" spans="1:10" ht="12" customHeight="1">
      <c r="A142" s="35"/>
      <c r="B142" s="74" t="s">
        <v>62</v>
      </c>
      <c r="C142" s="61" t="s">
        <v>13</v>
      </c>
      <c r="D142" s="101">
        <v>120</v>
      </c>
      <c r="E142" s="102">
        <v>335</v>
      </c>
      <c r="F142" s="158">
        <v>1</v>
      </c>
      <c r="G142" s="160">
        <f t="shared" ref="G142" si="16">+D142*E142*F142</f>
        <v>40200</v>
      </c>
      <c r="H142" s="425">
        <f>SUM(G142:G147)</f>
        <v>233913</v>
      </c>
      <c r="I142" s="482">
        <v>341727</v>
      </c>
      <c r="J142" s="521"/>
    </row>
    <row r="143" spans="1:10" ht="12" customHeight="1">
      <c r="A143" s="35"/>
      <c r="B143" s="74" t="s">
        <v>152</v>
      </c>
      <c r="C143" s="61" t="s">
        <v>13</v>
      </c>
      <c r="D143" s="101">
        <v>150</v>
      </c>
      <c r="E143" s="102">
        <f>+E142</f>
        <v>335</v>
      </c>
      <c r="F143" s="158">
        <v>1</v>
      </c>
      <c r="G143" s="160">
        <f>+F143*E143*D143</f>
        <v>50250</v>
      </c>
      <c r="H143" s="426"/>
      <c r="I143" s="483"/>
      <c r="J143" s="513"/>
    </row>
    <row r="144" spans="1:10" ht="12" customHeight="1">
      <c r="A144" s="35"/>
      <c r="B144" s="74" t="s">
        <v>153</v>
      </c>
      <c r="C144" s="61" t="s">
        <v>13</v>
      </c>
      <c r="D144" s="101">
        <v>120</v>
      </c>
      <c r="E144" s="102">
        <v>493</v>
      </c>
      <c r="F144" s="158">
        <v>1</v>
      </c>
      <c r="G144" s="160">
        <f t="shared" ref="G144:G147" si="17">+D144*E144*F144</f>
        <v>59160</v>
      </c>
      <c r="H144" s="426"/>
      <c r="I144" s="483"/>
      <c r="J144" s="513"/>
    </row>
    <row r="145" spans="1:10" ht="12" customHeight="1">
      <c r="A145" s="35"/>
      <c r="B145" s="74" t="s">
        <v>63</v>
      </c>
      <c r="C145" s="61" t="s">
        <v>13</v>
      </c>
      <c r="D145" s="101">
        <v>31</v>
      </c>
      <c r="E145" s="102">
        <f>+E144</f>
        <v>493</v>
      </c>
      <c r="F145" s="158">
        <v>1</v>
      </c>
      <c r="G145" s="160">
        <f t="shared" si="17"/>
        <v>15283</v>
      </c>
      <c r="H145" s="426"/>
      <c r="I145" s="483"/>
      <c r="J145" s="513"/>
    </row>
    <row r="146" spans="1:10" ht="12" customHeight="1">
      <c r="A146" s="35"/>
      <c r="B146" s="61" t="s">
        <v>64</v>
      </c>
      <c r="C146" s="61" t="s">
        <v>13</v>
      </c>
      <c r="D146" s="101">
        <v>80</v>
      </c>
      <c r="E146" s="102">
        <f>+E145</f>
        <v>493</v>
      </c>
      <c r="F146" s="180">
        <v>1</v>
      </c>
      <c r="G146" s="181">
        <f t="shared" si="17"/>
        <v>39440</v>
      </c>
      <c r="H146" s="426"/>
      <c r="I146" s="483"/>
      <c r="J146" s="513"/>
    </row>
    <row r="147" spans="1:10" ht="12" customHeight="1">
      <c r="A147" s="35"/>
      <c r="B147" s="74" t="s">
        <v>65</v>
      </c>
      <c r="C147" s="61" t="s">
        <v>13</v>
      </c>
      <c r="D147" s="101">
        <v>60</v>
      </c>
      <c r="E147" s="102">
        <f>+E144</f>
        <v>493</v>
      </c>
      <c r="F147" s="158">
        <v>1</v>
      </c>
      <c r="G147" s="160">
        <f t="shared" si="17"/>
        <v>29580</v>
      </c>
      <c r="H147" s="429"/>
      <c r="I147" s="491"/>
      <c r="J147" s="522"/>
    </row>
    <row r="148" spans="1:10" ht="12" customHeight="1">
      <c r="A148" s="26">
        <v>33400</v>
      </c>
      <c r="B148" s="9" t="s">
        <v>90</v>
      </c>
      <c r="C148" s="9"/>
      <c r="D148" s="285"/>
      <c r="E148" s="286"/>
      <c r="F148" s="145"/>
      <c r="G148" s="147"/>
      <c r="H148" s="175"/>
      <c r="I148" s="290"/>
      <c r="J148" s="516">
        <f>+G149</f>
        <v>50000</v>
      </c>
    </row>
    <row r="149" spans="1:10" ht="12" customHeight="1">
      <c r="A149" s="25"/>
      <c r="B149" s="84" t="s">
        <v>48</v>
      </c>
      <c r="C149" s="84" t="s">
        <v>47</v>
      </c>
      <c r="D149" s="291">
        <v>200</v>
      </c>
      <c r="E149" s="292">
        <v>250</v>
      </c>
      <c r="F149" s="139">
        <v>1</v>
      </c>
      <c r="G149" s="141">
        <f t="shared" ref="G149:G160" si="18">+D149*E149*F149</f>
        <v>50000</v>
      </c>
      <c r="H149" s="142">
        <f>SUM(G149)</f>
        <v>50000</v>
      </c>
      <c r="I149" s="96">
        <v>21800</v>
      </c>
      <c r="J149" s="512"/>
    </row>
    <row r="150" spans="1:10" ht="12" customHeight="1">
      <c r="A150" s="41">
        <v>34110</v>
      </c>
      <c r="B150" s="85" t="s">
        <v>115</v>
      </c>
      <c r="C150" s="85"/>
      <c r="D150" s="293"/>
      <c r="E150" s="294"/>
      <c r="F150" s="295"/>
      <c r="G150" s="296"/>
      <c r="H150" s="148"/>
      <c r="I150" s="207"/>
      <c r="J150" s="516">
        <f>SUM(G151:G154)</f>
        <v>259462.50000000003</v>
      </c>
    </row>
    <row r="151" spans="1:10" ht="13.9" customHeight="1">
      <c r="A151" s="35"/>
      <c r="B151" s="61" t="s">
        <v>79</v>
      </c>
      <c r="C151" s="61" t="s">
        <v>78</v>
      </c>
      <c r="D151" s="101">
        <v>3.74</v>
      </c>
      <c r="E151" s="102">
        <v>13</v>
      </c>
      <c r="F151" s="237">
        <f>25*75</f>
        <v>1875</v>
      </c>
      <c r="G151" s="160">
        <f t="shared" ref="G151:G154" si="19">+D151*E151*F151</f>
        <v>91162.500000000015</v>
      </c>
      <c r="H151" s="431">
        <f>SUM(G151:G154)</f>
        <v>259462.50000000003</v>
      </c>
      <c r="I151" s="297"/>
      <c r="J151" s="521"/>
    </row>
    <row r="152" spans="1:10" ht="13.9" customHeight="1">
      <c r="A152" s="35"/>
      <c r="B152" s="61" t="s">
        <v>79</v>
      </c>
      <c r="C152" s="61" t="s">
        <v>78</v>
      </c>
      <c r="D152" s="101">
        <v>3.74</v>
      </c>
      <c r="E152" s="102">
        <v>23</v>
      </c>
      <c r="F152" s="237">
        <f>25*60</f>
        <v>1500</v>
      </c>
      <c r="G152" s="160">
        <f t="shared" si="19"/>
        <v>129030.00000000001</v>
      </c>
      <c r="H152" s="432"/>
      <c r="I152" s="298"/>
      <c r="J152" s="529"/>
    </row>
    <row r="153" spans="1:10" ht="12" customHeight="1">
      <c r="A153" s="35"/>
      <c r="B153" s="61" t="s">
        <v>79</v>
      </c>
      <c r="C153" s="61" t="s">
        <v>78</v>
      </c>
      <c r="D153" s="101">
        <v>3.74</v>
      </c>
      <c r="E153" s="102">
        <v>4</v>
      </c>
      <c r="F153" s="237">
        <f>25*75</f>
        <v>1875</v>
      </c>
      <c r="G153" s="160">
        <f t="shared" si="19"/>
        <v>28050</v>
      </c>
      <c r="H153" s="433"/>
      <c r="I153" s="300"/>
      <c r="J153" s="513"/>
    </row>
    <row r="154" spans="1:10" s="4" customFormat="1" ht="12" customHeight="1" thickBot="1">
      <c r="A154" s="35"/>
      <c r="B154" s="61" t="s">
        <v>80</v>
      </c>
      <c r="C154" s="61" t="s">
        <v>78</v>
      </c>
      <c r="D154" s="101">
        <v>3.74</v>
      </c>
      <c r="E154" s="102">
        <v>2</v>
      </c>
      <c r="F154" s="237">
        <v>1500</v>
      </c>
      <c r="G154" s="160">
        <f t="shared" si="19"/>
        <v>11220</v>
      </c>
      <c r="H154" s="434"/>
      <c r="I154" s="301"/>
      <c r="J154" s="530"/>
    </row>
    <row r="155" spans="1:10" s="4" customFormat="1" ht="16.5" customHeight="1" thickBot="1">
      <c r="A155" s="42">
        <v>34000</v>
      </c>
      <c r="B155" s="86" t="s">
        <v>132</v>
      </c>
      <c r="C155" s="80"/>
      <c r="D155" s="287"/>
      <c r="E155" s="288"/>
      <c r="F155" s="168"/>
      <c r="G155" s="169"/>
      <c r="H155" s="303"/>
      <c r="I155" s="304"/>
      <c r="J155" s="531"/>
    </row>
    <row r="156" spans="1:10" s="4" customFormat="1" ht="20.25" customHeight="1">
      <c r="A156" s="31">
        <v>34200</v>
      </c>
      <c r="B156" s="69" t="s">
        <v>116</v>
      </c>
      <c r="C156" s="69"/>
      <c r="D156" s="274"/>
      <c r="E156" s="275"/>
      <c r="F156" s="306"/>
      <c r="G156" s="174"/>
      <c r="H156" s="303"/>
      <c r="I156" s="307"/>
      <c r="J156" s="532">
        <f>SUM(G157:G158)</f>
        <v>70000</v>
      </c>
    </row>
    <row r="157" spans="1:10" s="4" customFormat="1" ht="12" customHeight="1">
      <c r="A157" s="28"/>
      <c r="B157" s="8" t="s">
        <v>66</v>
      </c>
      <c r="C157" s="8" t="s">
        <v>13</v>
      </c>
      <c r="D157" s="101">
        <v>100</v>
      </c>
      <c r="E157" s="102">
        <v>500</v>
      </c>
      <c r="F157" s="236">
        <v>1</v>
      </c>
      <c r="G157" s="103">
        <f t="shared" ref="G157:G158" si="20">+D157*E157*F157</f>
        <v>50000</v>
      </c>
      <c r="H157" s="425">
        <f>SUM(G157:G158)</f>
        <v>70000</v>
      </c>
      <c r="I157" s="478">
        <v>75680</v>
      </c>
      <c r="J157" s="533"/>
    </row>
    <row r="158" spans="1:10" s="4" customFormat="1" ht="12" customHeight="1">
      <c r="A158" s="43"/>
      <c r="B158" s="78" t="s">
        <v>72</v>
      </c>
      <c r="C158" s="78" t="s">
        <v>13</v>
      </c>
      <c r="D158" s="310">
        <v>100</v>
      </c>
      <c r="E158" s="311">
        <v>200</v>
      </c>
      <c r="F158" s="312">
        <v>1</v>
      </c>
      <c r="G158" s="313">
        <f t="shared" si="20"/>
        <v>20000</v>
      </c>
      <c r="H158" s="426"/>
      <c r="I158" s="479"/>
      <c r="J158" s="534"/>
    </row>
    <row r="159" spans="1:10" ht="12" customHeight="1">
      <c r="A159" s="44">
        <v>34400</v>
      </c>
      <c r="B159" s="87" t="s">
        <v>97</v>
      </c>
      <c r="C159" s="87"/>
      <c r="D159" s="315"/>
      <c r="E159" s="316"/>
      <c r="F159" s="317"/>
      <c r="G159" s="318"/>
      <c r="H159" s="319"/>
      <c r="I159" s="492"/>
      <c r="J159" s="535">
        <f>+G160</f>
        <v>50000</v>
      </c>
    </row>
    <row r="160" spans="1:10" ht="12" customHeight="1" thickBot="1">
      <c r="A160" s="29"/>
      <c r="B160" s="88" t="s">
        <v>96</v>
      </c>
      <c r="C160" s="88" t="s">
        <v>13</v>
      </c>
      <c r="D160" s="321">
        <v>250</v>
      </c>
      <c r="E160" s="322">
        <v>200</v>
      </c>
      <c r="F160" s="323">
        <v>1</v>
      </c>
      <c r="G160" s="324">
        <f t="shared" si="18"/>
        <v>50000</v>
      </c>
      <c r="H160" s="289"/>
      <c r="I160" s="493"/>
      <c r="J160" s="512"/>
    </row>
    <row r="161" spans="1:10" ht="12" customHeight="1" thickBot="1">
      <c r="A161" s="30">
        <v>39000</v>
      </c>
      <c r="B161" s="89" t="s">
        <v>133</v>
      </c>
      <c r="C161" s="80"/>
      <c r="D161" s="287"/>
      <c r="E161" s="288"/>
      <c r="F161" s="168"/>
      <c r="G161" s="169"/>
      <c r="H161" s="175"/>
      <c r="I161" s="481"/>
      <c r="J161" s="515"/>
    </row>
    <row r="162" spans="1:10" ht="12" customHeight="1">
      <c r="A162" s="31">
        <v>39500</v>
      </c>
      <c r="B162" s="90" t="s">
        <v>117</v>
      </c>
      <c r="C162" s="90"/>
      <c r="D162" s="326"/>
      <c r="E162" s="327"/>
      <c r="F162" s="328"/>
      <c r="G162" s="329"/>
      <c r="H162" s="175"/>
      <c r="I162" s="481"/>
      <c r="J162" s="520">
        <f>SUM(G163:G182)</f>
        <v>40762</v>
      </c>
    </row>
    <row r="163" spans="1:10" ht="12" customHeight="1">
      <c r="A163" s="35"/>
      <c r="B163" s="61" t="s">
        <v>67</v>
      </c>
      <c r="C163" s="61" t="s">
        <v>13</v>
      </c>
      <c r="D163" s="101">
        <v>12</v>
      </c>
      <c r="E163" s="102">
        <v>30</v>
      </c>
      <c r="F163" s="180">
        <v>1</v>
      </c>
      <c r="G163" s="181">
        <f t="shared" ref="G163:G182" si="21">+D163*E163*F163</f>
        <v>360</v>
      </c>
      <c r="H163" s="437">
        <f>SUM(G163:G182)</f>
        <v>40762</v>
      </c>
      <c r="I163" s="494">
        <v>168202</v>
      </c>
      <c r="J163" s="521"/>
    </row>
    <row r="164" spans="1:10" ht="12" customHeight="1">
      <c r="A164" s="35"/>
      <c r="B164" s="61" t="s">
        <v>154</v>
      </c>
      <c r="C164" s="61" t="s">
        <v>13</v>
      </c>
      <c r="D164" s="101">
        <v>6</v>
      </c>
      <c r="E164" s="102">
        <v>600</v>
      </c>
      <c r="F164" s="180">
        <v>1</v>
      </c>
      <c r="G164" s="181">
        <f t="shared" si="21"/>
        <v>3600</v>
      </c>
      <c r="H164" s="438"/>
      <c r="I164" s="495"/>
      <c r="J164" s="513"/>
    </row>
    <row r="165" spans="1:10" s="2" customFormat="1" ht="12" customHeight="1">
      <c r="A165" s="35"/>
      <c r="B165" s="74" t="s">
        <v>181</v>
      </c>
      <c r="C165" s="61" t="s">
        <v>13</v>
      </c>
      <c r="D165" s="101">
        <v>25</v>
      </c>
      <c r="E165" s="102">
        <v>85</v>
      </c>
      <c r="F165" s="158">
        <v>1</v>
      </c>
      <c r="G165" s="160">
        <f t="shared" si="21"/>
        <v>2125</v>
      </c>
      <c r="H165" s="438"/>
      <c r="I165" s="495"/>
      <c r="J165" s="536"/>
    </row>
    <row r="166" spans="1:10" s="2" customFormat="1" ht="12" customHeight="1">
      <c r="A166" s="35"/>
      <c r="B166" s="74" t="s">
        <v>68</v>
      </c>
      <c r="C166" s="61" t="s">
        <v>13</v>
      </c>
      <c r="D166" s="101">
        <v>12</v>
      </c>
      <c r="E166" s="102">
        <v>10</v>
      </c>
      <c r="F166" s="158">
        <v>1</v>
      </c>
      <c r="G166" s="160">
        <f t="shared" si="21"/>
        <v>120</v>
      </c>
      <c r="H166" s="438"/>
      <c r="I166" s="495"/>
      <c r="J166" s="536"/>
    </row>
    <row r="167" spans="1:10" s="2" customFormat="1" ht="12" customHeight="1">
      <c r="A167" s="35"/>
      <c r="B167" s="74" t="s">
        <v>69</v>
      </c>
      <c r="C167" s="61" t="s">
        <v>13</v>
      </c>
      <c r="D167" s="101">
        <v>12</v>
      </c>
      <c r="E167" s="102">
        <v>20</v>
      </c>
      <c r="F167" s="158">
        <v>1</v>
      </c>
      <c r="G167" s="160">
        <f t="shared" si="21"/>
        <v>240</v>
      </c>
      <c r="H167" s="438"/>
      <c r="I167" s="495"/>
      <c r="J167" s="536"/>
    </row>
    <row r="168" spans="1:10" ht="12" customHeight="1">
      <c r="A168" s="35"/>
      <c r="B168" s="74" t="s">
        <v>70</v>
      </c>
      <c r="C168" s="61" t="s">
        <v>13</v>
      </c>
      <c r="D168" s="101">
        <v>5</v>
      </c>
      <c r="E168" s="102">
        <v>50</v>
      </c>
      <c r="F168" s="158">
        <v>1</v>
      </c>
      <c r="G168" s="160">
        <f t="shared" si="21"/>
        <v>250</v>
      </c>
      <c r="H168" s="438"/>
      <c r="I168" s="495"/>
      <c r="J168" s="513"/>
    </row>
    <row r="169" spans="1:10" ht="12" customHeight="1">
      <c r="A169" s="35"/>
      <c r="B169" s="74" t="s">
        <v>155</v>
      </c>
      <c r="C169" s="61" t="s">
        <v>13</v>
      </c>
      <c r="D169" s="101">
        <v>8</v>
      </c>
      <c r="E169" s="102">
        <v>30</v>
      </c>
      <c r="F169" s="158">
        <v>1</v>
      </c>
      <c r="G169" s="160">
        <f t="shared" si="21"/>
        <v>240</v>
      </c>
      <c r="H169" s="438"/>
      <c r="I169" s="495"/>
      <c r="J169" s="513"/>
    </row>
    <row r="170" spans="1:10" ht="12" customHeight="1">
      <c r="A170" s="35"/>
      <c r="B170" s="74" t="s">
        <v>44</v>
      </c>
      <c r="C170" s="61" t="s">
        <v>13</v>
      </c>
      <c r="D170" s="101">
        <v>3.5</v>
      </c>
      <c r="E170" s="102">
        <v>522</v>
      </c>
      <c r="F170" s="158">
        <v>1</v>
      </c>
      <c r="G170" s="160">
        <f t="shared" si="21"/>
        <v>1827</v>
      </c>
      <c r="H170" s="438"/>
      <c r="I170" s="495"/>
      <c r="J170" s="513"/>
    </row>
    <row r="171" spans="1:10" ht="12" customHeight="1">
      <c r="A171" s="35"/>
      <c r="B171" s="8" t="s">
        <v>32</v>
      </c>
      <c r="C171" s="427" t="s">
        <v>18</v>
      </c>
      <c r="D171" s="413">
        <v>5500</v>
      </c>
      <c r="E171" s="428">
        <v>2</v>
      </c>
      <c r="F171" s="441">
        <v>1</v>
      </c>
      <c r="G171" s="442">
        <f t="shared" si="21"/>
        <v>11000</v>
      </c>
      <c r="H171" s="438"/>
      <c r="I171" s="495"/>
      <c r="J171" s="513"/>
    </row>
    <row r="172" spans="1:10" ht="12" customHeight="1">
      <c r="A172" s="35"/>
      <c r="B172" s="8" t="s">
        <v>33</v>
      </c>
      <c r="C172" s="427"/>
      <c r="D172" s="413"/>
      <c r="E172" s="428"/>
      <c r="F172" s="441"/>
      <c r="G172" s="442">
        <f t="shared" si="21"/>
        <v>0</v>
      </c>
      <c r="H172" s="438"/>
      <c r="I172" s="495"/>
      <c r="J172" s="513"/>
    </row>
    <row r="173" spans="1:10" ht="12" customHeight="1">
      <c r="A173" s="35"/>
      <c r="B173" s="8" t="s">
        <v>34</v>
      </c>
      <c r="C173" s="427"/>
      <c r="D173" s="413"/>
      <c r="E173" s="428"/>
      <c r="F173" s="441"/>
      <c r="G173" s="442">
        <f t="shared" si="21"/>
        <v>0</v>
      </c>
      <c r="H173" s="438"/>
      <c r="I173" s="495"/>
      <c r="J173" s="513"/>
    </row>
    <row r="174" spans="1:10" ht="12" customHeight="1">
      <c r="A174" s="35"/>
      <c r="B174" s="8" t="s">
        <v>35</v>
      </c>
      <c r="C174" s="427"/>
      <c r="D174" s="413"/>
      <c r="E174" s="428"/>
      <c r="F174" s="441"/>
      <c r="G174" s="442">
        <f t="shared" si="21"/>
        <v>0</v>
      </c>
      <c r="H174" s="438"/>
      <c r="I174" s="495"/>
      <c r="J174" s="513"/>
    </row>
    <row r="175" spans="1:10" ht="12" customHeight="1">
      <c r="A175" s="35"/>
      <c r="B175" s="8" t="s">
        <v>36</v>
      </c>
      <c r="C175" s="427" t="s">
        <v>16</v>
      </c>
      <c r="D175" s="413">
        <v>6000</v>
      </c>
      <c r="E175" s="428">
        <v>1</v>
      </c>
      <c r="F175" s="413">
        <v>1</v>
      </c>
      <c r="G175" s="414">
        <f>+D175*E175*F175</f>
        <v>6000</v>
      </c>
      <c r="H175" s="438"/>
      <c r="I175" s="495"/>
      <c r="J175" s="513"/>
    </row>
    <row r="176" spans="1:10" ht="12" customHeight="1">
      <c r="A176" s="35"/>
      <c r="B176" s="8" t="s">
        <v>37</v>
      </c>
      <c r="C176" s="427"/>
      <c r="D176" s="413"/>
      <c r="E176" s="428"/>
      <c r="F176" s="413"/>
      <c r="G176" s="414"/>
      <c r="H176" s="438"/>
      <c r="I176" s="495"/>
      <c r="J176" s="513"/>
    </row>
    <row r="177" spans="1:10" ht="12" customHeight="1">
      <c r="A177" s="35"/>
      <c r="B177" s="8" t="s">
        <v>38</v>
      </c>
      <c r="C177" s="427"/>
      <c r="D177" s="413"/>
      <c r="E177" s="428"/>
      <c r="F177" s="413"/>
      <c r="G177" s="414"/>
      <c r="H177" s="438"/>
      <c r="I177" s="495"/>
      <c r="J177" s="513"/>
    </row>
    <row r="178" spans="1:10" ht="12" customHeight="1">
      <c r="A178" s="35"/>
      <c r="B178" s="8" t="s">
        <v>39</v>
      </c>
      <c r="C178" s="427"/>
      <c r="D178" s="413"/>
      <c r="E178" s="428"/>
      <c r="F178" s="413"/>
      <c r="G178" s="414"/>
      <c r="H178" s="438"/>
      <c r="I178" s="495"/>
      <c r="J178" s="513"/>
    </row>
    <row r="179" spans="1:10" ht="12" customHeight="1">
      <c r="A179" s="35"/>
      <c r="B179" s="8" t="s">
        <v>40</v>
      </c>
      <c r="C179" s="427"/>
      <c r="D179" s="413"/>
      <c r="E179" s="428"/>
      <c r="F179" s="413"/>
      <c r="G179" s="414"/>
      <c r="H179" s="438"/>
      <c r="I179" s="495"/>
      <c r="J179" s="537"/>
    </row>
    <row r="180" spans="1:10" ht="12" customHeight="1">
      <c r="A180" s="35"/>
      <c r="B180" s="8" t="s">
        <v>42</v>
      </c>
      <c r="C180" s="8" t="s">
        <v>13</v>
      </c>
      <c r="D180" s="101">
        <v>1500</v>
      </c>
      <c r="E180" s="102">
        <v>3</v>
      </c>
      <c r="F180" s="331">
        <v>1</v>
      </c>
      <c r="G180" s="332">
        <f t="shared" si="21"/>
        <v>4500</v>
      </c>
      <c r="H180" s="438"/>
      <c r="I180" s="495"/>
      <c r="J180" s="538"/>
    </row>
    <row r="181" spans="1:10" ht="12" customHeight="1">
      <c r="A181" s="35"/>
      <c r="B181" s="8" t="s">
        <v>75</v>
      </c>
      <c r="C181" s="8" t="s">
        <v>13</v>
      </c>
      <c r="D181" s="101">
        <v>1500</v>
      </c>
      <c r="E181" s="102">
        <v>3</v>
      </c>
      <c r="F181" s="331">
        <v>1</v>
      </c>
      <c r="G181" s="332">
        <f t="shared" si="21"/>
        <v>4500</v>
      </c>
      <c r="H181" s="438"/>
      <c r="I181" s="495"/>
      <c r="J181" s="538"/>
    </row>
    <row r="182" spans="1:10" ht="12" customHeight="1">
      <c r="A182" s="36"/>
      <c r="B182" s="81" t="s">
        <v>49</v>
      </c>
      <c r="C182" s="81" t="s">
        <v>13</v>
      </c>
      <c r="D182" s="281">
        <v>1500</v>
      </c>
      <c r="E182" s="282">
        <v>4</v>
      </c>
      <c r="F182" s="333">
        <v>1</v>
      </c>
      <c r="G182" s="334">
        <f t="shared" si="21"/>
        <v>6000</v>
      </c>
      <c r="H182" s="438"/>
      <c r="I182" s="495"/>
      <c r="J182" s="539"/>
    </row>
    <row r="183" spans="1:10" ht="12" customHeight="1">
      <c r="A183" s="26">
        <v>39700</v>
      </c>
      <c r="B183" s="9" t="s">
        <v>87</v>
      </c>
      <c r="C183" s="9"/>
      <c r="D183" s="285"/>
      <c r="E183" s="286"/>
      <c r="F183" s="9"/>
      <c r="G183" s="335"/>
      <c r="H183" s="336"/>
      <c r="I183" s="496"/>
      <c r="J183" s="516">
        <f>SUM(G184:G185)</f>
        <v>33500</v>
      </c>
    </row>
    <row r="184" spans="1:10" ht="12" customHeight="1">
      <c r="A184" s="45"/>
      <c r="B184" s="91" t="s">
        <v>73</v>
      </c>
      <c r="C184" s="164" t="s">
        <v>13</v>
      </c>
      <c r="D184" s="101">
        <v>50</v>
      </c>
      <c r="E184" s="102">
        <v>335</v>
      </c>
      <c r="F184" s="158">
        <v>1</v>
      </c>
      <c r="G184" s="160">
        <f>+D184*E184*F184</f>
        <v>16750</v>
      </c>
      <c r="H184" s="409">
        <f>SUM(G184:G185)</f>
        <v>33500</v>
      </c>
      <c r="I184" s="482">
        <v>35266</v>
      </c>
      <c r="J184" s="521"/>
    </row>
    <row r="185" spans="1:10" ht="12" customHeight="1" thickBot="1">
      <c r="A185" s="35"/>
      <c r="B185" s="61" t="s">
        <v>156</v>
      </c>
      <c r="C185" s="61" t="s">
        <v>13</v>
      </c>
      <c r="D185" s="101">
        <v>25</v>
      </c>
      <c r="E185" s="102">
        <f>+E184*2</f>
        <v>670</v>
      </c>
      <c r="F185" s="158">
        <v>1</v>
      </c>
      <c r="G185" s="160">
        <f>+D185*E185*F185</f>
        <v>16750</v>
      </c>
      <c r="H185" s="410"/>
      <c r="I185" s="483"/>
      <c r="J185" s="513"/>
    </row>
    <row r="186" spans="1:10" ht="12" customHeight="1" thickBot="1">
      <c r="A186" s="38">
        <v>43120</v>
      </c>
      <c r="B186" s="76" t="s">
        <v>179</v>
      </c>
      <c r="C186" s="76"/>
      <c r="D186" s="250"/>
      <c r="E186" s="251"/>
      <c r="F186" s="252"/>
      <c r="G186" s="253"/>
      <c r="H186" s="351"/>
      <c r="I186" s="500"/>
      <c r="J186" s="540">
        <f>SUM(G187:G187)</f>
        <v>860000</v>
      </c>
    </row>
    <row r="187" spans="1:10" ht="12" customHeight="1" thickBot="1">
      <c r="A187" s="32"/>
      <c r="B187" s="92" t="s">
        <v>158</v>
      </c>
      <c r="C187" s="92" t="s">
        <v>13</v>
      </c>
      <c r="D187" s="338">
        <v>4300</v>
      </c>
      <c r="E187" s="339">
        <v>200</v>
      </c>
      <c r="F187" s="338">
        <v>1</v>
      </c>
      <c r="G187" s="340">
        <f t="shared" ref="G187:G191" si="22">+D187*E187*F187</f>
        <v>860000</v>
      </c>
      <c r="H187" s="341">
        <f>SUM(G187:G187)</f>
        <v>860000</v>
      </c>
      <c r="I187" s="497">
        <v>936500</v>
      </c>
      <c r="J187" s="521"/>
    </row>
    <row r="188" spans="1:10" ht="12" hidden="1" customHeight="1">
      <c r="A188" s="44"/>
      <c r="B188" s="93"/>
      <c r="C188" s="87"/>
      <c r="D188" s="315"/>
      <c r="E188" s="316"/>
      <c r="F188" s="317"/>
      <c r="G188" s="343">
        <f>SUM(G189:G193)</f>
        <v>0</v>
      </c>
      <c r="H188" s="344"/>
      <c r="I188" s="498"/>
      <c r="J188" s="512"/>
    </row>
    <row r="189" spans="1:10" ht="12" hidden="1" customHeight="1">
      <c r="A189" s="28">
        <v>43120</v>
      </c>
      <c r="B189" s="78" t="s">
        <v>50</v>
      </c>
      <c r="C189" s="8" t="s">
        <v>2</v>
      </c>
      <c r="D189" s="346"/>
      <c r="E189" s="347">
        <v>1</v>
      </c>
      <c r="F189" s="248">
        <v>1</v>
      </c>
      <c r="G189" s="348">
        <f t="shared" si="22"/>
        <v>0</v>
      </c>
      <c r="H189" s="415">
        <f>SUM(G189:G192)</f>
        <v>0</v>
      </c>
      <c r="I189" s="485">
        <v>2749000</v>
      </c>
      <c r="J189" s="512"/>
    </row>
    <row r="190" spans="1:10" ht="12" hidden="1" customHeight="1">
      <c r="A190" s="28">
        <v>43120</v>
      </c>
      <c r="B190" s="78" t="s">
        <v>82</v>
      </c>
      <c r="C190" s="8" t="s">
        <v>2</v>
      </c>
      <c r="D190" s="346"/>
      <c r="E190" s="347">
        <v>31</v>
      </c>
      <c r="F190" s="248">
        <v>1</v>
      </c>
      <c r="G190" s="348">
        <f t="shared" si="22"/>
        <v>0</v>
      </c>
      <c r="H190" s="416"/>
      <c r="I190" s="499"/>
      <c r="J190" s="512"/>
    </row>
    <row r="191" spans="1:10" ht="12" hidden="1" customHeight="1">
      <c r="A191" s="28">
        <v>43120</v>
      </c>
      <c r="B191" s="78" t="s">
        <v>95</v>
      </c>
      <c r="C191" s="8" t="s">
        <v>2</v>
      </c>
      <c r="D191" s="346"/>
      <c r="E191" s="347">
        <v>9</v>
      </c>
      <c r="F191" s="248">
        <v>1</v>
      </c>
      <c r="G191" s="348">
        <f t="shared" si="22"/>
        <v>0</v>
      </c>
      <c r="H191" s="416"/>
      <c r="I191" s="499"/>
      <c r="J191" s="512"/>
    </row>
    <row r="192" spans="1:10" ht="12" hidden="1" customHeight="1">
      <c r="A192" s="28">
        <v>43120</v>
      </c>
      <c r="B192" s="8" t="s">
        <v>102</v>
      </c>
      <c r="C192" s="8" t="s">
        <v>2</v>
      </c>
      <c r="D192" s="346"/>
      <c r="E192" s="347">
        <v>9</v>
      </c>
      <c r="F192" s="248">
        <v>1</v>
      </c>
      <c r="G192" s="348">
        <f>+D192*E192*F192</f>
        <v>0</v>
      </c>
      <c r="H192" s="417"/>
      <c r="I192" s="484"/>
      <c r="J192" s="512"/>
    </row>
    <row r="193" spans="1:10" ht="12" hidden="1" customHeight="1">
      <c r="A193" s="43">
        <v>43120</v>
      </c>
      <c r="B193" s="78" t="s">
        <v>103</v>
      </c>
      <c r="C193" s="78" t="s">
        <v>2</v>
      </c>
      <c r="D193" s="263"/>
      <c r="E193" s="264">
        <v>1</v>
      </c>
      <c r="F193" s="349">
        <v>1</v>
      </c>
      <c r="G193" s="350">
        <f>+D193*E193*F193</f>
        <v>0</v>
      </c>
      <c r="H193" s="170"/>
      <c r="I193" s="214"/>
      <c r="J193" s="512"/>
    </row>
    <row r="194" spans="1:10" ht="16.5" customHeight="1" thickBot="1">
      <c r="A194" s="38">
        <v>80000</v>
      </c>
      <c r="B194" s="76" t="s">
        <v>88</v>
      </c>
      <c r="C194" s="76"/>
      <c r="D194" s="250"/>
      <c r="E194" s="251"/>
      <c r="F194" s="252"/>
      <c r="G194" s="253"/>
      <c r="H194" s="351"/>
      <c r="I194" s="500"/>
      <c r="J194" s="540">
        <f>+J196</f>
        <v>94600</v>
      </c>
    </row>
    <row r="195" spans="1:10" ht="16.5" customHeight="1" thickBot="1">
      <c r="A195" s="30">
        <v>85000</v>
      </c>
      <c r="B195" s="80" t="s">
        <v>134</v>
      </c>
      <c r="C195" s="80"/>
      <c r="D195" s="354"/>
      <c r="E195" s="355"/>
      <c r="F195" s="356"/>
      <c r="G195" s="205"/>
      <c r="H195" s="351"/>
      <c r="I195" s="500"/>
      <c r="J195" s="515"/>
    </row>
    <row r="196" spans="1:10" ht="12" customHeight="1">
      <c r="A196" s="46">
        <v>85100</v>
      </c>
      <c r="B196" s="94" t="s">
        <v>118</v>
      </c>
      <c r="C196" s="94"/>
      <c r="D196" s="357"/>
      <c r="E196" s="358"/>
      <c r="F196" s="359"/>
      <c r="G196" s="360"/>
      <c r="H196" s="361"/>
      <c r="I196" s="501"/>
      <c r="J196" s="508">
        <f>SUM(G197:G198)</f>
        <v>94600</v>
      </c>
    </row>
    <row r="197" spans="1:10" ht="12" customHeight="1">
      <c r="A197" s="7"/>
      <c r="B197" s="92" t="s">
        <v>94</v>
      </c>
      <c r="C197" s="92" t="s">
        <v>13</v>
      </c>
      <c r="D197" s="338">
        <v>80</v>
      </c>
      <c r="E197" s="339">
        <v>40</v>
      </c>
      <c r="F197" s="363">
        <v>3</v>
      </c>
      <c r="G197" s="364">
        <f>+D197*E197*F197</f>
        <v>9600</v>
      </c>
      <c r="H197" s="398">
        <f>SUM(G197:G198)</f>
        <v>94600</v>
      </c>
      <c r="I197" s="502"/>
      <c r="J197" s="521"/>
    </row>
    <row r="198" spans="1:10" ht="12" customHeight="1" thickBot="1">
      <c r="A198" s="10"/>
      <c r="B198" s="95" t="s">
        <v>157</v>
      </c>
      <c r="C198" s="95" t="s">
        <v>15</v>
      </c>
      <c r="D198" s="365">
        <v>1</v>
      </c>
      <c r="E198" s="366">
        <v>1</v>
      </c>
      <c r="F198" s="367">
        <v>1</v>
      </c>
      <c r="G198" s="368">
        <v>85000</v>
      </c>
      <c r="H198" s="399"/>
      <c r="I198" s="503"/>
      <c r="J198" s="541"/>
    </row>
    <row r="199" spans="1:10" ht="15.75" thickBot="1">
      <c r="A199" s="20"/>
      <c r="B199" s="20"/>
      <c r="C199" s="20"/>
      <c r="D199" s="20"/>
      <c r="E199" s="20"/>
      <c r="F199" s="402" t="s">
        <v>3</v>
      </c>
      <c r="G199" s="403"/>
      <c r="H199" s="11">
        <f>SUM(H48:H197)</f>
        <v>7016213</v>
      </c>
      <c r="I199" s="12">
        <f>SUM(I48:I198)</f>
        <v>9413110</v>
      </c>
      <c r="J199" s="542">
        <f>+J5+J45+J123+J186+J194</f>
        <v>14786447.429166667</v>
      </c>
    </row>
    <row r="200" spans="1:10" ht="15.75" thickBot="1">
      <c r="A200" s="20"/>
      <c r="B200" s="20"/>
      <c r="C200" s="20"/>
      <c r="D200" s="20"/>
      <c r="E200" s="20"/>
      <c r="F200" s="404" t="s">
        <v>101</v>
      </c>
      <c r="G200" s="405"/>
      <c r="H200" s="13"/>
      <c r="I200" s="13"/>
      <c r="J200" s="542">
        <f>+J199/6.96</f>
        <v>2124489.5731561305</v>
      </c>
    </row>
    <row r="201" spans="1:10">
      <c r="A201" s="543"/>
      <c r="B201" s="543"/>
      <c r="C201" s="543"/>
      <c r="D201" s="543"/>
      <c r="E201" s="543"/>
      <c r="F201" s="543"/>
      <c r="G201" s="543"/>
      <c r="H201" s="543"/>
      <c r="I201" s="543"/>
      <c r="J201" s="543"/>
    </row>
    <row r="203" spans="1:10" ht="21.75" customHeight="1">
      <c r="B203" s="548" t="s">
        <v>190</v>
      </c>
      <c r="C203" s="548"/>
      <c r="D203" s="548"/>
      <c r="E203" s="548"/>
      <c r="F203" s="548"/>
      <c r="G203" s="548"/>
      <c r="H203" s="545"/>
      <c r="I203" s="545"/>
      <c r="J203" s="546">
        <v>13260338</v>
      </c>
    </row>
    <row r="204" spans="1:10" ht="21.75" customHeight="1">
      <c r="B204" s="544" t="s">
        <v>191</v>
      </c>
      <c r="C204" s="544"/>
      <c r="D204" s="544"/>
      <c r="E204" s="544"/>
      <c r="F204" s="544"/>
      <c r="G204" s="544"/>
      <c r="H204" s="545"/>
      <c r="I204" s="545"/>
      <c r="J204" s="547">
        <f>+J7</f>
        <v>507822.91666666669</v>
      </c>
    </row>
    <row r="205" spans="1:10" ht="21.75" customHeight="1">
      <c r="B205" s="544" t="s">
        <v>192</v>
      </c>
      <c r="C205" s="544"/>
      <c r="D205" s="544"/>
      <c r="E205" s="544"/>
      <c r="F205" s="544"/>
      <c r="G205" s="544"/>
      <c r="H205" s="545"/>
      <c r="I205" s="545"/>
      <c r="J205" s="547">
        <f>+J40</f>
        <v>1018286.5125</v>
      </c>
    </row>
    <row r="206" spans="1:10" ht="21.75" customHeight="1">
      <c r="B206" s="548" t="s">
        <v>193</v>
      </c>
      <c r="C206" s="548"/>
      <c r="D206" s="548"/>
      <c r="E206" s="548"/>
      <c r="F206" s="548"/>
      <c r="G206" s="548"/>
      <c r="H206" s="545"/>
      <c r="I206" s="545"/>
      <c r="J206" s="546">
        <f>SUM(J203:J205)</f>
        <v>14786447.429166665</v>
      </c>
    </row>
  </sheetData>
  <mergeCells count="60">
    <mergeCell ref="A201:J201"/>
    <mergeCell ref="B203:G203"/>
    <mergeCell ref="B204:G204"/>
    <mergeCell ref="B205:G205"/>
    <mergeCell ref="B206:G206"/>
    <mergeCell ref="A1:J1"/>
    <mergeCell ref="A2:J2"/>
    <mergeCell ref="H56:H64"/>
    <mergeCell ref="I56:I64"/>
    <mergeCell ref="A3:A4"/>
    <mergeCell ref="B3:B4"/>
    <mergeCell ref="C3:C4"/>
    <mergeCell ref="D3:D4"/>
    <mergeCell ref="E3:G3"/>
    <mergeCell ref="H8:H22"/>
    <mergeCell ref="I8:I22"/>
    <mergeCell ref="H66:H83"/>
    <mergeCell ref="I66:I83"/>
    <mergeCell ref="H85:H93"/>
    <mergeCell ref="I85:I93"/>
    <mergeCell ref="H96:H100"/>
    <mergeCell ref="I96:I100"/>
    <mergeCell ref="I136:I139"/>
    <mergeCell ref="H103:H104"/>
    <mergeCell ref="I103:I104"/>
    <mergeCell ref="H109:H110"/>
    <mergeCell ref="I109:I110"/>
    <mergeCell ref="H112:H122"/>
    <mergeCell ref="I112:I122"/>
    <mergeCell ref="C175:C179"/>
    <mergeCell ref="D175:D179"/>
    <mergeCell ref="E175:E179"/>
    <mergeCell ref="H142:H147"/>
    <mergeCell ref="I142:I147"/>
    <mergeCell ref="H151:H154"/>
    <mergeCell ref="H157:H158"/>
    <mergeCell ref="I157:I158"/>
    <mergeCell ref="H163:H182"/>
    <mergeCell ref="I163:I182"/>
    <mergeCell ref="C171:C174"/>
    <mergeCell ref="D171:D174"/>
    <mergeCell ref="E171:E174"/>
    <mergeCell ref="F171:F174"/>
    <mergeCell ref="G171:G174"/>
    <mergeCell ref="H197:H198"/>
    <mergeCell ref="J3:J4"/>
    <mergeCell ref="F199:G199"/>
    <mergeCell ref="F200:G200"/>
    <mergeCell ref="J179:J182"/>
    <mergeCell ref="H184:H185"/>
    <mergeCell ref="I184:I185"/>
    <mergeCell ref="F175:F179"/>
    <mergeCell ref="G175:G179"/>
    <mergeCell ref="H189:H192"/>
    <mergeCell ref="I189:I192"/>
    <mergeCell ref="H128:H129"/>
    <mergeCell ref="I128:I129"/>
    <mergeCell ref="H132:H134"/>
    <mergeCell ref="I132:I134"/>
    <mergeCell ref="H136:H139"/>
  </mergeCells>
  <printOptions horizontalCentered="1"/>
  <pageMargins left="0.51181102362204722" right="0.51181102362204722" top="0.55118110236220474" bottom="0.55118110236220474" header="0.31496062992125984" footer="0.31496062992125984"/>
  <pageSetup scale="73" fitToHeight="3" orientation="portrait" r:id="rId1"/>
  <headerFooter>
    <oddFooter>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J202"/>
  <sheetViews>
    <sheetView workbookViewId="0">
      <selection sqref="A1:J1"/>
    </sheetView>
  </sheetViews>
  <sheetFormatPr baseColWidth="10" defaultColWidth="7.7109375" defaultRowHeight="15"/>
  <cols>
    <col min="1" max="1" width="10" style="2" customWidth="1"/>
    <col min="2" max="2" width="53.5703125" style="1" customWidth="1"/>
    <col min="3" max="3" width="17.5703125" style="1" customWidth="1"/>
    <col min="4" max="4" width="7.7109375" style="1" customWidth="1"/>
    <col min="5" max="5" width="8.42578125" style="1" customWidth="1"/>
    <col min="6" max="6" width="11" style="1" customWidth="1"/>
    <col min="7" max="7" width="9.42578125" style="1" customWidth="1"/>
    <col min="8" max="8" width="10.28515625" style="1" hidden="1" customWidth="1"/>
    <col min="9" max="9" width="10.7109375" style="1" hidden="1" customWidth="1"/>
    <col min="10" max="10" width="12" style="1" customWidth="1"/>
    <col min="11" max="16384" width="7.7109375" style="1"/>
  </cols>
  <sheetData>
    <row r="1" spans="1:10" ht="15.75">
      <c r="A1" s="450" t="s">
        <v>183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0" ht="14.25" customHeight="1" thickBot="1">
      <c r="A2" s="451" t="s">
        <v>182</v>
      </c>
      <c r="B2" s="451"/>
      <c r="C2" s="451"/>
      <c r="D2" s="451"/>
      <c r="E2" s="451"/>
      <c r="F2" s="451"/>
      <c r="G2" s="451"/>
      <c r="H2" s="451"/>
      <c r="I2" s="451"/>
      <c r="J2" s="451"/>
    </row>
    <row r="3" spans="1:10" ht="15" customHeight="1">
      <c r="A3" s="455" t="s">
        <v>139</v>
      </c>
      <c r="B3" s="457" t="s">
        <v>4</v>
      </c>
      <c r="C3" s="400" t="s">
        <v>5</v>
      </c>
      <c r="D3" s="459" t="s">
        <v>6</v>
      </c>
      <c r="E3" s="461" t="s">
        <v>138</v>
      </c>
      <c r="F3" s="462"/>
      <c r="G3" s="463"/>
      <c r="H3" s="96"/>
      <c r="I3" s="96"/>
      <c r="J3" s="400" t="s">
        <v>8</v>
      </c>
    </row>
    <row r="4" spans="1:10" ht="26.65" customHeight="1" thickBot="1">
      <c r="A4" s="456"/>
      <c r="B4" s="458"/>
      <c r="C4" s="401"/>
      <c r="D4" s="460"/>
      <c r="E4" s="97" t="s">
        <v>7</v>
      </c>
      <c r="F4" s="98" t="s">
        <v>19</v>
      </c>
      <c r="G4" s="99" t="s">
        <v>123</v>
      </c>
      <c r="H4" s="100">
        <v>2015</v>
      </c>
      <c r="I4" s="96">
        <v>2014</v>
      </c>
      <c r="J4" s="401"/>
    </row>
    <row r="5" spans="1:10" ht="12.75" hidden="1" customHeight="1">
      <c r="A5" s="6">
        <v>11400</v>
      </c>
      <c r="B5" s="549" t="s">
        <v>194</v>
      </c>
      <c r="C5" s="8" t="s">
        <v>9</v>
      </c>
      <c r="D5" s="101"/>
      <c r="E5" s="386">
        <v>5</v>
      </c>
      <c r="F5" s="101">
        <v>1</v>
      </c>
      <c r="G5" s="389">
        <f t="shared" ref="G5:G20" si="0">+D5*E5*F5</f>
        <v>0</v>
      </c>
      <c r="H5" s="464">
        <f>SUM(G5:G23)</f>
        <v>0</v>
      </c>
      <c r="I5" s="466">
        <v>4795559</v>
      </c>
      <c r="J5" s="96"/>
    </row>
    <row r="6" spans="1:10" ht="12.75" hidden="1" customHeight="1">
      <c r="A6" s="6">
        <v>11400</v>
      </c>
      <c r="B6" s="549" t="s">
        <v>195</v>
      </c>
      <c r="C6" s="8" t="s">
        <v>9</v>
      </c>
      <c r="D6" s="101"/>
      <c r="E6" s="386">
        <v>1</v>
      </c>
      <c r="F6" s="101">
        <v>1</v>
      </c>
      <c r="G6" s="389">
        <f t="shared" si="0"/>
        <v>0</v>
      </c>
      <c r="H6" s="465"/>
      <c r="I6" s="467"/>
      <c r="J6" s="96"/>
    </row>
    <row r="7" spans="1:10" ht="12.75" hidden="1" customHeight="1">
      <c r="A7" s="6">
        <v>11400</v>
      </c>
      <c r="B7" s="549" t="s">
        <v>196</v>
      </c>
      <c r="C7" s="8" t="s">
        <v>9</v>
      </c>
      <c r="D7" s="101"/>
      <c r="E7" s="386">
        <v>1</v>
      </c>
      <c r="F7" s="101">
        <v>1</v>
      </c>
      <c r="G7" s="104">
        <f t="shared" si="0"/>
        <v>0</v>
      </c>
      <c r="H7" s="465"/>
      <c r="I7" s="467"/>
      <c r="J7" s="96"/>
    </row>
    <row r="8" spans="1:10" ht="12.75" hidden="1" customHeight="1">
      <c r="A8" s="6">
        <v>11400</v>
      </c>
      <c r="B8" s="550" t="s">
        <v>91</v>
      </c>
      <c r="C8" s="8" t="s">
        <v>9</v>
      </c>
      <c r="D8" s="101"/>
      <c r="E8" s="386">
        <v>1</v>
      </c>
      <c r="F8" s="101">
        <v>1</v>
      </c>
      <c r="G8" s="389">
        <f t="shared" si="0"/>
        <v>0</v>
      </c>
      <c r="H8" s="465"/>
      <c r="I8" s="467"/>
      <c r="J8" s="96"/>
    </row>
    <row r="9" spans="1:10" ht="12.75" hidden="1" customHeight="1">
      <c r="A9" s="6">
        <v>11400</v>
      </c>
      <c r="B9" s="549" t="s">
        <v>197</v>
      </c>
      <c r="C9" s="8" t="s">
        <v>9</v>
      </c>
      <c r="D9" s="101"/>
      <c r="E9" s="386">
        <v>2</v>
      </c>
      <c r="F9" s="101">
        <v>1</v>
      </c>
      <c r="G9" s="389">
        <f t="shared" si="0"/>
        <v>0</v>
      </c>
      <c r="H9" s="465"/>
      <c r="I9" s="467"/>
      <c r="J9" s="96"/>
    </row>
    <row r="10" spans="1:10" ht="12.75" hidden="1" customHeight="1">
      <c r="A10" s="6">
        <v>11400</v>
      </c>
      <c r="B10" s="549" t="s">
        <v>198</v>
      </c>
      <c r="C10" s="8" t="s">
        <v>9</v>
      </c>
      <c r="D10" s="101"/>
      <c r="E10" s="386">
        <v>1</v>
      </c>
      <c r="F10" s="101">
        <v>1</v>
      </c>
      <c r="G10" s="389">
        <f t="shared" si="0"/>
        <v>0</v>
      </c>
      <c r="H10" s="465"/>
      <c r="I10" s="467"/>
      <c r="J10" s="96"/>
    </row>
    <row r="11" spans="1:10" ht="12.75" hidden="1" customHeight="1">
      <c r="A11" s="6">
        <v>11400</v>
      </c>
      <c r="B11" s="551" t="s">
        <v>199</v>
      </c>
      <c r="C11" s="8" t="s">
        <v>9</v>
      </c>
      <c r="D11" s="101"/>
      <c r="E11" s="386">
        <v>3</v>
      </c>
      <c r="F11" s="101">
        <v>1</v>
      </c>
      <c r="G11" s="104">
        <f t="shared" si="0"/>
        <v>0</v>
      </c>
      <c r="H11" s="465"/>
      <c r="I11" s="467"/>
      <c r="J11" s="96"/>
    </row>
    <row r="12" spans="1:10" ht="12.75" hidden="1" customHeight="1">
      <c r="A12" s="6">
        <v>11400</v>
      </c>
      <c r="B12" s="550" t="s">
        <v>200</v>
      </c>
      <c r="C12" s="8" t="s">
        <v>9</v>
      </c>
      <c r="D12" s="101"/>
      <c r="E12" s="386">
        <v>9</v>
      </c>
      <c r="F12" s="101">
        <v>1</v>
      </c>
      <c r="G12" s="389">
        <f t="shared" si="0"/>
        <v>0</v>
      </c>
      <c r="H12" s="465"/>
      <c r="I12" s="467"/>
      <c r="J12" s="105"/>
    </row>
    <row r="13" spans="1:10" ht="12.75" hidden="1" customHeight="1">
      <c r="A13" s="6">
        <v>11400</v>
      </c>
      <c r="B13" s="550" t="s">
        <v>201</v>
      </c>
      <c r="C13" s="8" t="s">
        <v>9</v>
      </c>
      <c r="D13" s="101"/>
      <c r="E13" s="386">
        <v>17</v>
      </c>
      <c r="F13" s="101">
        <v>1</v>
      </c>
      <c r="G13" s="389">
        <f t="shared" si="0"/>
        <v>0</v>
      </c>
      <c r="H13" s="465"/>
      <c r="I13" s="467"/>
      <c r="J13" s="96"/>
    </row>
    <row r="14" spans="1:10" ht="12.75" hidden="1" customHeight="1">
      <c r="A14" s="6">
        <v>11400</v>
      </c>
      <c r="B14" s="549" t="s">
        <v>71</v>
      </c>
      <c r="C14" s="8" t="s">
        <v>9</v>
      </c>
      <c r="D14" s="101"/>
      <c r="E14" s="386">
        <v>21</v>
      </c>
      <c r="F14" s="101">
        <v>1</v>
      </c>
      <c r="G14" s="389">
        <f t="shared" si="0"/>
        <v>0</v>
      </c>
      <c r="H14" s="465"/>
      <c r="I14" s="467"/>
      <c r="J14" s="96"/>
    </row>
    <row r="15" spans="1:10" ht="12.75" hidden="1" customHeight="1">
      <c r="A15" s="6">
        <v>11400</v>
      </c>
      <c r="B15" s="550" t="s">
        <v>202</v>
      </c>
      <c r="C15" s="8" t="s">
        <v>9</v>
      </c>
      <c r="D15" s="101"/>
      <c r="E15" s="386">
        <v>12</v>
      </c>
      <c r="F15" s="101">
        <v>1</v>
      </c>
      <c r="G15" s="389">
        <f t="shared" si="0"/>
        <v>0</v>
      </c>
      <c r="H15" s="465"/>
      <c r="I15" s="467"/>
      <c r="J15" s="96"/>
    </row>
    <row r="16" spans="1:10" ht="12.75" hidden="1" customHeight="1">
      <c r="A16" s="6">
        <v>11400</v>
      </c>
      <c r="B16" s="552" t="s">
        <v>77</v>
      </c>
      <c r="C16" s="8" t="s">
        <v>9</v>
      </c>
      <c r="D16" s="101"/>
      <c r="E16" s="386">
        <v>60</v>
      </c>
      <c r="F16" s="101">
        <v>1</v>
      </c>
      <c r="G16" s="389">
        <f t="shared" si="0"/>
        <v>0</v>
      </c>
      <c r="H16" s="465"/>
      <c r="I16" s="467"/>
      <c r="J16" s="96"/>
    </row>
    <row r="17" spans="1:10" ht="12.75" hidden="1" customHeight="1">
      <c r="A17" s="6">
        <v>11400</v>
      </c>
      <c r="B17" s="551" t="s">
        <v>203</v>
      </c>
      <c r="C17" s="8" t="s">
        <v>9</v>
      </c>
      <c r="D17" s="101"/>
      <c r="E17" s="386">
        <v>60</v>
      </c>
      <c r="F17" s="101">
        <v>1</v>
      </c>
      <c r="G17" s="389">
        <f t="shared" si="0"/>
        <v>0</v>
      </c>
      <c r="H17" s="465"/>
      <c r="I17" s="467"/>
      <c r="J17" s="106"/>
    </row>
    <row r="18" spans="1:10" ht="12.75" hidden="1" customHeight="1">
      <c r="A18" s="6">
        <v>11400</v>
      </c>
      <c r="B18" s="551" t="s">
        <v>74</v>
      </c>
      <c r="C18" s="8" t="s">
        <v>9</v>
      </c>
      <c r="D18" s="101"/>
      <c r="E18" s="386">
        <v>180</v>
      </c>
      <c r="F18" s="101">
        <v>1</v>
      </c>
      <c r="G18" s="389">
        <f t="shared" si="0"/>
        <v>0</v>
      </c>
      <c r="H18" s="465"/>
      <c r="I18" s="467"/>
      <c r="J18" s="96"/>
    </row>
    <row r="19" spans="1:10" ht="12.75" hidden="1" customHeight="1">
      <c r="A19" s="6">
        <v>11400</v>
      </c>
      <c r="B19" s="551" t="s">
        <v>26</v>
      </c>
      <c r="C19" s="8" t="s">
        <v>9</v>
      </c>
      <c r="D19" s="101"/>
      <c r="E19" s="386">
        <v>37</v>
      </c>
      <c r="F19" s="101">
        <v>1</v>
      </c>
      <c r="G19" s="389">
        <f t="shared" si="0"/>
        <v>0</v>
      </c>
      <c r="H19" s="465"/>
      <c r="I19" s="467"/>
      <c r="J19" s="106"/>
    </row>
    <row r="20" spans="1:10" ht="12.75" hidden="1" customHeight="1">
      <c r="A20" s="6">
        <v>11400</v>
      </c>
      <c r="B20" s="551" t="s">
        <v>204</v>
      </c>
      <c r="C20" s="8" t="s">
        <v>9</v>
      </c>
      <c r="D20" s="101"/>
      <c r="E20" s="386">
        <v>5</v>
      </c>
      <c r="F20" s="101">
        <v>1</v>
      </c>
      <c r="G20" s="389">
        <f t="shared" si="0"/>
        <v>0</v>
      </c>
      <c r="H20" s="465"/>
      <c r="I20" s="467"/>
      <c r="J20" s="105"/>
    </row>
    <row r="21" spans="1:10" ht="12.75" hidden="1" customHeight="1">
      <c r="A21" s="6">
        <v>11400</v>
      </c>
      <c r="B21" s="549" t="s">
        <v>205</v>
      </c>
      <c r="C21" s="8" t="s">
        <v>9</v>
      </c>
      <c r="D21" s="101"/>
      <c r="E21" s="386">
        <v>8</v>
      </c>
      <c r="F21" s="101">
        <v>1</v>
      </c>
      <c r="G21" s="104">
        <f>+D21*E21*F21</f>
        <v>0</v>
      </c>
      <c r="H21" s="465"/>
      <c r="I21" s="467"/>
      <c r="J21" s="553"/>
    </row>
    <row r="22" spans="1:10" ht="12.75" hidden="1" customHeight="1">
      <c r="A22" s="6">
        <v>11400</v>
      </c>
      <c r="B22" s="549" t="s">
        <v>206</v>
      </c>
      <c r="C22" s="8" t="s">
        <v>9</v>
      </c>
      <c r="D22" s="101"/>
      <c r="E22" s="386">
        <v>12</v>
      </c>
      <c r="F22" s="101">
        <v>1</v>
      </c>
      <c r="G22" s="104">
        <f>D22*E22*F22</f>
        <v>0</v>
      </c>
      <c r="H22" s="465"/>
      <c r="I22" s="467"/>
      <c r="J22" s="105"/>
    </row>
    <row r="23" spans="1:10" ht="12.75" hidden="1" customHeight="1">
      <c r="A23" s="6">
        <v>11400</v>
      </c>
      <c r="B23" s="549" t="s">
        <v>207</v>
      </c>
      <c r="C23" s="8" t="s">
        <v>9</v>
      </c>
      <c r="D23" s="101"/>
      <c r="E23" s="386">
        <v>36</v>
      </c>
      <c r="F23" s="101">
        <v>1</v>
      </c>
      <c r="G23" s="104">
        <f>+D23*E23*F23</f>
        <v>0</v>
      </c>
      <c r="H23" s="465"/>
      <c r="I23" s="554"/>
      <c r="J23" s="555">
        <f>SUM(G5:G23)</f>
        <v>0</v>
      </c>
    </row>
    <row r="24" spans="1:10" ht="12.75" hidden="1" customHeight="1">
      <c r="A24" s="556">
        <v>13110</v>
      </c>
      <c r="B24" s="557" t="s">
        <v>119</v>
      </c>
      <c r="C24" s="107"/>
      <c r="D24" s="108"/>
      <c r="E24" s="109"/>
      <c r="F24" s="110"/>
      <c r="G24" s="111"/>
      <c r="H24" s="100"/>
      <c r="I24" s="96"/>
      <c r="J24" s="96"/>
    </row>
    <row r="25" spans="1:10" ht="12.75" hidden="1" customHeight="1">
      <c r="A25" s="558">
        <v>13120</v>
      </c>
      <c r="B25" s="559" t="s">
        <v>120</v>
      </c>
      <c r="C25" s="112"/>
      <c r="D25" s="113"/>
      <c r="E25" s="114"/>
      <c r="F25" s="115"/>
      <c r="G25" s="116"/>
      <c r="H25" s="100"/>
      <c r="I25" s="96"/>
      <c r="J25" s="96"/>
    </row>
    <row r="26" spans="1:10" ht="12.75" hidden="1" customHeight="1">
      <c r="A26" s="558">
        <v>13131</v>
      </c>
      <c r="B26" s="559" t="s">
        <v>121</v>
      </c>
      <c r="C26" s="112"/>
      <c r="D26" s="113"/>
      <c r="E26" s="114"/>
      <c r="F26" s="115"/>
      <c r="G26" s="116"/>
      <c r="H26" s="100"/>
      <c r="I26" s="96"/>
      <c r="J26" s="96"/>
    </row>
    <row r="27" spans="1:10" ht="12.75" hidden="1" customHeight="1">
      <c r="A27" s="560">
        <v>13200</v>
      </c>
      <c r="B27" s="561" t="s">
        <v>122</v>
      </c>
      <c r="C27" s="117"/>
      <c r="D27" s="118"/>
      <c r="E27" s="119"/>
      <c r="F27" s="120"/>
      <c r="G27" s="121"/>
      <c r="H27" s="100"/>
      <c r="I27" s="96"/>
      <c r="J27" s="555">
        <f>SUM(G24:G27)</f>
        <v>0</v>
      </c>
    </row>
    <row r="28" spans="1:10" ht="12.75" customHeight="1" thickBot="1">
      <c r="A28" s="22">
        <v>20000</v>
      </c>
      <c r="B28" s="47" t="s">
        <v>83</v>
      </c>
      <c r="C28" s="122"/>
      <c r="D28" s="123"/>
      <c r="E28" s="124"/>
      <c r="F28" s="125"/>
      <c r="G28" s="126"/>
      <c r="H28" s="100"/>
      <c r="I28" s="96"/>
      <c r="J28" s="127">
        <f>+J30+J32+J38+J48+J67+J78+J85+J89+J105+J107+J110</f>
        <v>10759161.5</v>
      </c>
    </row>
    <row r="29" spans="1:10" ht="12.75" customHeight="1" thickBot="1">
      <c r="A29" s="23">
        <v>21000</v>
      </c>
      <c r="B29" s="48" t="s">
        <v>124</v>
      </c>
      <c r="C29" s="562"/>
      <c r="D29" s="563"/>
      <c r="E29" s="563"/>
      <c r="F29" s="563"/>
      <c r="G29" s="564"/>
      <c r="H29" s="100"/>
      <c r="I29" s="96"/>
      <c r="J29" s="131"/>
    </row>
    <row r="30" spans="1:10" ht="12.75" customHeight="1">
      <c r="A30" s="565">
        <v>21100</v>
      </c>
      <c r="B30" s="566" t="s">
        <v>89</v>
      </c>
      <c r="C30" s="132"/>
      <c r="D30" s="133"/>
      <c r="E30" s="134"/>
      <c r="F30" s="135"/>
      <c r="G30" s="136"/>
      <c r="H30" s="100"/>
      <c r="I30" s="137"/>
      <c r="J30" s="138">
        <f>+G31</f>
        <v>14400</v>
      </c>
    </row>
    <row r="31" spans="1:10" ht="12" customHeight="1">
      <c r="A31" s="25"/>
      <c r="B31" s="50" t="s">
        <v>22</v>
      </c>
      <c r="C31" s="84" t="s">
        <v>14</v>
      </c>
      <c r="D31" s="139">
        <v>1600</v>
      </c>
      <c r="E31" s="140">
        <v>9</v>
      </c>
      <c r="F31" s="139">
        <v>1</v>
      </c>
      <c r="G31" s="141">
        <f t="shared" ref="G31" si="1">+D31*E31*F31</f>
        <v>14400</v>
      </c>
      <c r="H31" s="142">
        <f>+G31</f>
        <v>14400</v>
      </c>
      <c r="I31" s="143">
        <v>24719</v>
      </c>
      <c r="J31" s="144"/>
    </row>
    <row r="32" spans="1:10" ht="12" customHeight="1">
      <c r="A32" s="26">
        <v>21400</v>
      </c>
      <c r="B32" s="51" t="s">
        <v>104</v>
      </c>
      <c r="C32" s="9"/>
      <c r="D32" s="145"/>
      <c r="E32" s="146"/>
      <c r="F32" s="145"/>
      <c r="G32" s="147"/>
      <c r="H32" s="148"/>
      <c r="I32" s="149"/>
      <c r="J32" s="150">
        <f>SUM(G33:G36)</f>
        <v>92250</v>
      </c>
    </row>
    <row r="33" spans="1:10" ht="12" customHeight="1">
      <c r="A33" s="27"/>
      <c r="B33" s="52" t="s">
        <v>159</v>
      </c>
      <c r="C33" s="151" t="s">
        <v>23</v>
      </c>
      <c r="D33" s="152">
        <v>50</v>
      </c>
      <c r="E33" s="153">
        <v>348</v>
      </c>
      <c r="F33" s="152">
        <v>3</v>
      </c>
      <c r="G33" s="154">
        <f t="shared" ref="G33:G36" si="2">+D33*E33*F33</f>
        <v>52200</v>
      </c>
      <c r="H33" s="155"/>
      <c r="I33" s="156"/>
      <c r="J33" s="157"/>
    </row>
    <row r="34" spans="1:10" ht="12" customHeight="1">
      <c r="A34" s="28"/>
      <c r="B34" s="53" t="s">
        <v>160</v>
      </c>
      <c r="C34" s="61" t="s">
        <v>23</v>
      </c>
      <c r="D34" s="158">
        <v>100</v>
      </c>
      <c r="E34" s="159">
        <v>58</v>
      </c>
      <c r="F34" s="158">
        <v>3</v>
      </c>
      <c r="G34" s="160">
        <f t="shared" si="2"/>
        <v>17400</v>
      </c>
      <c r="H34" s="161"/>
      <c r="I34" s="162"/>
      <c r="J34" s="163"/>
    </row>
    <row r="35" spans="1:10" ht="12" customHeight="1">
      <c r="A35" s="28"/>
      <c r="B35" s="53" t="s">
        <v>161</v>
      </c>
      <c r="C35" s="61" t="s">
        <v>23</v>
      </c>
      <c r="D35" s="158">
        <v>150</v>
      </c>
      <c r="E35" s="158">
        <v>37</v>
      </c>
      <c r="F35" s="158">
        <v>3</v>
      </c>
      <c r="G35" s="160">
        <f t="shared" si="2"/>
        <v>16650</v>
      </c>
      <c r="H35" s="161"/>
      <c r="I35" s="162"/>
      <c r="J35" s="163"/>
    </row>
    <row r="36" spans="1:10" ht="12" customHeight="1" thickBot="1">
      <c r="A36" s="29"/>
      <c r="B36" s="54" t="s">
        <v>24</v>
      </c>
      <c r="C36" s="164" t="s">
        <v>23</v>
      </c>
      <c r="D36" s="165">
        <v>200</v>
      </c>
      <c r="E36" s="165">
        <v>10</v>
      </c>
      <c r="F36" s="165">
        <v>3</v>
      </c>
      <c r="G36" s="166">
        <f t="shared" si="2"/>
        <v>6000</v>
      </c>
      <c r="H36" s="142"/>
      <c r="I36" s="143"/>
      <c r="J36" s="167"/>
    </row>
    <row r="37" spans="1:10" ht="12" customHeight="1" thickBot="1">
      <c r="A37" s="30">
        <v>22000</v>
      </c>
      <c r="B37" s="55" t="s">
        <v>125</v>
      </c>
      <c r="C37" s="80"/>
      <c r="D37" s="168"/>
      <c r="E37" s="168"/>
      <c r="F37" s="168"/>
      <c r="G37" s="169"/>
      <c r="H37" s="170"/>
      <c r="I37" s="171"/>
      <c r="J37" s="172"/>
    </row>
    <row r="38" spans="1:10" ht="12" customHeight="1">
      <c r="A38" s="31">
        <v>22110</v>
      </c>
      <c r="B38" s="56" t="s">
        <v>105</v>
      </c>
      <c r="C38" s="69"/>
      <c r="D38" s="173"/>
      <c r="E38" s="173"/>
      <c r="F38" s="173"/>
      <c r="G38" s="174"/>
      <c r="H38" s="175"/>
      <c r="I38" s="171"/>
      <c r="J38" s="176">
        <f>SUM(G39:G47)</f>
        <v>158600</v>
      </c>
    </row>
    <row r="39" spans="1:10" ht="12" customHeight="1">
      <c r="A39" s="32"/>
      <c r="B39" s="57" t="s">
        <v>162</v>
      </c>
      <c r="C39" s="57" t="s">
        <v>10</v>
      </c>
      <c r="D39" s="177">
        <v>1800</v>
      </c>
      <c r="E39" s="177">
        <v>15</v>
      </c>
      <c r="F39" s="177">
        <v>1</v>
      </c>
      <c r="G39" s="178">
        <f t="shared" ref="G39:G45" si="3">+D39*E39*F39</f>
        <v>27000</v>
      </c>
      <c r="H39" s="425">
        <f>SUM(G39:G47)</f>
        <v>158600</v>
      </c>
      <c r="I39" s="452">
        <v>97282</v>
      </c>
      <c r="J39" s="179"/>
    </row>
    <row r="40" spans="1:10" ht="12" customHeight="1">
      <c r="A40" s="28"/>
      <c r="B40" s="58" t="s">
        <v>140</v>
      </c>
      <c r="C40" s="58" t="s">
        <v>10</v>
      </c>
      <c r="D40" s="180">
        <v>200</v>
      </c>
      <c r="E40" s="159">
        <v>4</v>
      </c>
      <c r="F40" s="159">
        <v>1</v>
      </c>
      <c r="G40" s="181">
        <f t="shared" si="3"/>
        <v>800</v>
      </c>
      <c r="H40" s="426"/>
      <c r="I40" s="453"/>
      <c r="J40" s="182"/>
    </row>
    <row r="41" spans="1:10" ht="12" customHeight="1">
      <c r="A41" s="28"/>
      <c r="B41" s="58" t="s">
        <v>163</v>
      </c>
      <c r="C41" s="58" t="s">
        <v>10</v>
      </c>
      <c r="D41" s="180">
        <v>1800</v>
      </c>
      <c r="E41" s="159">
        <v>7</v>
      </c>
      <c r="F41" s="180">
        <v>1</v>
      </c>
      <c r="G41" s="181">
        <f t="shared" si="3"/>
        <v>12600</v>
      </c>
      <c r="H41" s="426"/>
      <c r="I41" s="453"/>
      <c r="J41" s="182"/>
    </row>
    <row r="42" spans="1:10" ht="12" customHeight="1">
      <c r="A42" s="28"/>
      <c r="B42" s="58" t="s">
        <v>164</v>
      </c>
      <c r="C42" s="58" t="s">
        <v>10</v>
      </c>
      <c r="D42" s="180">
        <v>200</v>
      </c>
      <c r="E42" s="159">
        <v>2</v>
      </c>
      <c r="F42" s="159">
        <v>1</v>
      </c>
      <c r="G42" s="181">
        <f t="shared" si="3"/>
        <v>400</v>
      </c>
      <c r="H42" s="426"/>
      <c r="I42" s="453"/>
      <c r="J42" s="182"/>
    </row>
    <row r="43" spans="1:10" ht="12" customHeight="1">
      <c r="A43" s="28"/>
      <c r="B43" s="58" t="s">
        <v>165</v>
      </c>
      <c r="C43" s="58" t="s">
        <v>10</v>
      </c>
      <c r="D43" s="180">
        <v>1800</v>
      </c>
      <c r="E43" s="159">
        <v>7</v>
      </c>
      <c r="F43" s="180">
        <v>6</v>
      </c>
      <c r="G43" s="181">
        <f t="shared" si="3"/>
        <v>75600</v>
      </c>
      <c r="H43" s="426"/>
      <c r="I43" s="453"/>
      <c r="J43" s="182"/>
    </row>
    <row r="44" spans="1:10" ht="12" customHeight="1">
      <c r="A44" s="28"/>
      <c r="B44" s="58" t="s">
        <v>92</v>
      </c>
      <c r="C44" s="58" t="s">
        <v>10</v>
      </c>
      <c r="D44" s="180">
        <v>200</v>
      </c>
      <c r="E44" s="180">
        <v>2</v>
      </c>
      <c r="F44" s="180">
        <v>6</v>
      </c>
      <c r="G44" s="181">
        <f t="shared" si="3"/>
        <v>2400</v>
      </c>
      <c r="H44" s="426"/>
      <c r="I44" s="453"/>
      <c r="J44" s="182"/>
    </row>
    <row r="45" spans="1:10" ht="12" customHeight="1">
      <c r="A45" s="28"/>
      <c r="B45" s="58" t="s">
        <v>31</v>
      </c>
      <c r="C45" s="58" t="s">
        <v>10</v>
      </c>
      <c r="D45" s="180">
        <v>100</v>
      </c>
      <c r="E45" s="180">
        <v>4</v>
      </c>
      <c r="F45" s="180">
        <v>3</v>
      </c>
      <c r="G45" s="181">
        <f t="shared" si="3"/>
        <v>1200</v>
      </c>
      <c r="H45" s="426"/>
      <c r="I45" s="453"/>
      <c r="J45" s="182"/>
    </row>
    <row r="46" spans="1:10" ht="12" customHeight="1">
      <c r="A46" s="28"/>
      <c r="B46" s="58" t="s">
        <v>166</v>
      </c>
      <c r="C46" s="58" t="s">
        <v>10</v>
      </c>
      <c r="D46" s="180">
        <v>200</v>
      </c>
      <c r="E46" s="180">
        <v>13</v>
      </c>
      <c r="F46" s="180">
        <v>6</v>
      </c>
      <c r="G46" s="181">
        <f>+F46*E46*D46</f>
        <v>15600</v>
      </c>
      <c r="H46" s="426"/>
      <c r="I46" s="453"/>
      <c r="J46" s="182"/>
    </row>
    <row r="47" spans="1:10" ht="12" customHeight="1">
      <c r="A47" s="33"/>
      <c r="B47" s="59" t="s">
        <v>167</v>
      </c>
      <c r="C47" s="59" t="s">
        <v>10</v>
      </c>
      <c r="D47" s="183">
        <v>200</v>
      </c>
      <c r="E47" s="183">
        <v>23</v>
      </c>
      <c r="F47" s="183">
        <v>5</v>
      </c>
      <c r="G47" s="184">
        <f>+F47*E47*D47</f>
        <v>23000</v>
      </c>
      <c r="H47" s="429"/>
      <c r="I47" s="454"/>
      <c r="J47" s="185"/>
    </row>
    <row r="48" spans="1:10" ht="12" customHeight="1">
      <c r="A48" s="26">
        <v>22210</v>
      </c>
      <c r="B48" s="51" t="s">
        <v>106</v>
      </c>
      <c r="C48" s="9"/>
      <c r="D48" s="145"/>
      <c r="E48" s="145"/>
      <c r="F48" s="145"/>
      <c r="G48" s="147"/>
      <c r="H48" s="175"/>
      <c r="I48" s="186"/>
      <c r="J48" s="187">
        <f>SUM(G49:G66)</f>
        <v>3405276</v>
      </c>
    </row>
    <row r="49" spans="1:10" ht="12" customHeight="1">
      <c r="A49" s="34"/>
      <c r="B49" s="57" t="s">
        <v>141</v>
      </c>
      <c r="C49" s="57" t="s">
        <v>11</v>
      </c>
      <c r="D49" s="177">
        <v>371</v>
      </c>
      <c r="E49" s="177">
        <v>17</v>
      </c>
      <c r="F49" s="177">
        <v>6</v>
      </c>
      <c r="G49" s="178">
        <f t="shared" ref="G49:G65" si="4">+D49*E49*F49</f>
        <v>37842</v>
      </c>
      <c r="H49" s="425">
        <f>SUM(G49:G66)</f>
        <v>3405276</v>
      </c>
      <c r="I49" s="435">
        <v>1685046</v>
      </c>
      <c r="J49" s="179"/>
    </row>
    <row r="50" spans="1:10" ht="12" customHeight="1">
      <c r="A50" s="35"/>
      <c r="B50" s="60" t="s">
        <v>142</v>
      </c>
      <c r="C50" s="60" t="s">
        <v>11</v>
      </c>
      <c r="D50" s="180">
        <v>371</v>
      </c>
      <c r="E50" s="180">
        <v>8</v>
      </c>
      <c r="F50" s="180">
        <v>10</v>
      </c>
      <c r="G50" s="181">
        <f t="shared" si="4"/>
        <v>29680</v>
      </c>
      <c r="H50" s="426"/>
      <c r="I50" s="436"/>
      <c r="J50" s="182"/>
    </row>
    <row r="51" spans="1:10" ht="12" customHeight="1">
      <c r="A51" s="35"/>
      <c r="B51" s="60" t="s">
        <v>93</v>
      </c>
      <c r="C51" s="60" t="s">
        <v>11</v>
      </c>
      <c r="D51" s="159">
        <v>371</v>
      </c>
      <c r="E51" s="159">
        <v>8</v>
      </c>
      <c r="F51" s="180">
        <v>36</v>
      </c>
      <c r="G51" s="181">
        <f t="shared" si="4"/>
        <v>106848</v>
      </c>
      <c r="H51" s="426"/>
      <c r="I51" s="436"/>
      <c r="J51" s="182"/>
    </row>
    <row r="52" spans="1:10" ht="12" customHeight="1">
      <c r="A52" s="35"/>
      <c r="B52" s="61" t="s">
        <v>168</v>
      </c>
      <c r="C52" s="58" t="s">
        <v>11</v>
      </c>
      <c r="D52" s="180">
        <v>222</v>
      </c>
      <c r="E52" s="159">
        <v>13</v>
      </c>
      <c r="F52" s="180">
        <v>10</v>
      </c>
      <c r="G52" s="160">
        <f t="shared" si="4"/>
        <v>28860</v>
      </c>
      <c r="H52" s="426"/>
      <c r="I52" s="436"/>
      <c r="J52" s="182"/>
    </row>
    <row r="53" spans="1:10" ht="12" customHeight="1">
      <c r="A53" s="35"/>
      <c r="B53" s="8"/>
      <c r="C53" s="68"/>
      <c r="D53" s="385">
        <v>155</v>
      </c>
      <c r="E53" s="386">
        <f>+E52</f>
        <v>13</v>
      </c>
      <c r="F53" s="385">
        <v>64</v>
      </c>
      <c r="G53" s="389">
        <f>+D53*E53*F53</f>
        <v>128960</v>
      </c>
      <c r="H53" s="426"/>
      <c r="I53" s="436"/>
      <c r="J53" s="182"/>
    </row>
    <row r="54" spans="1:10" ht="12" customHeight="1">
      <c r="A54" s="35"/>
      <c r="B54" s="8" t="s">
        <v>25</v>
      </c>
      <c r="C54" s="68" t="s">
        <v>11</v>
      </c>
      <c r="D54" s="385">
        <v>222</v>
      </c>
      <c r="E54" s="386">
        <f>+E52*6</f>
        <v>78</v>
      </c>
      <c r="F54" s="385">
        <v>10</v>
      </c>
      <c r="G54" s="389">
        <f t="shared" si="4"/>
        <v>173160</v>
      </c>
      <c r="H54" s="426"/>
      <c r="I54" s="436"/>
      <c r="J54" s="182"/>
    </row>
    <row r="55" spans="1:10" ht="12" customHeight="1">
      <c r="A55" s="35"/>
      <c r="B55" s="8"/>
      <c r="C55" s="68"/>
      <c r="D55" s="385">
        <v>155</v>
      </c>
      <c r="E55" s="386">
        <f>+E54</f>
        <v>78</v>
      </c>
      <c r="F55" s="385">
        <f>+F53</f>
        <v>64</v>
      </c>
      <c r="G55" s="389">
        <f t="shared" si="4"/>
        <v>773760</v>
      </c>
      <c r="H55" s="426"/>
      <c r="I55" s="436"/>
      <c r="J55" s="182"/>
    </row>
    <row r="56" spans="1:10" ht="12" customHeight="1">
      <c r="A56" s="35"/>
      <c r="B56" s="8" t="s">
        <v>26</v>
      </c>
      <c r="C56" s="68" t="s">
        <v>11</v>
      </c>
      <c r="D56" s="385">
        <v>222</v>
      </c>
      <c r="E56" s="386">
        <f>+E52</f>
        <v>13</v>
      </c>
      <c r="F56" s="385">
        <v>10</v>
      </c>
      <c r="G56" s="389">
        <f t="shared" si="4"/>
        <v>28860</v>
      </c>
      <c r="H56" s="426"/>
      <c r="I56" s="436"/>
      <c r="J56" s="182"/>
    </row>
    <row r="57" spans="1:10" ht="12" customHeight="1">
      <c r="A57" s="35"/>
      <c r="B57" s="8"/>
      <c r="C57" s="68"/>
      <c r="D57" s="385">
        <v>155</v>
      </c>
      <c r="E57" s="386">
        <f>+E53</f>
        <v>13</v>
      </c>
      <c r="F57" s="385">
        <f>+F53</f>
        <v>64</v>
      </c>
      <c r="G57" s="389">
        <f t="shared" si="4"/>
        <v>128960</v>
      </c>
      <c r="H57" s="426"/>
      <c r="I57" s="436"/>
      <c r="J57" s="182"/>
    </row>
    <row r="58" spans="1:10" ht="12" customHeight="1">
      <c r="A58" s="35"/>
      <c r="B58" s="8" t="s">
        <v>168</v>
      </c>
      <c r="C58" s="68" t="s">
        <v>11</v>
      </c>
      <c r="D58" s="385">
        <v>222</v>
      </c>
      <c r="E58" s="386">
        <v>23</v>
      </c>
      <c r="F58" s="385">
        <v>10</v>
      </c>
      <c r="G58" s="389">
        <f t="shared" si="4"/>
        <v>51060</v>
      </c>
      <c r="H58" s="426"/>
      <c r="I58" s="436"/>
      <c r="J58" s="182"/>
    </row>
    <row r="59" spans="1:10" ht="12" customHeight="1">
      <c r="A59" s="35"/>
      <c r="B59" s="8"/>
      <c r="C59" s="68"/>
      <c r="D59" s="385">
        <v>155</v>
      </c>
      <c r="E59" s="386">
        <f>+E58</f>
        <v>23</v>
      </c>
      <c r="F59" s="385">
        <v>50</v>
      </c>
      <c r="G59" s="389">
        <f t="shared" si="4"/>
        <v>178250</v>
      </c>
      <c r="H59" s="426"/>
      <c r="I59" s="436"/>
      <c r="J59" s="182"/>
    </row>
    <row r="60" spans="1:10" ht="12" customHeight="1">
      <c r="A60" s="35"/>
      <c r="B60" s="8" t="s">
        <v>25</v>
      </c>
      <c r="C60" s="68" t="s">
        <v>11</v>
      </c>
      <c r="D60" s="385">
        <v>222</v>
      </c>
      <c r="E60" s="386">
        <f>+E58*6</f>
        <v>138</v>
      </c>
      <c r="F60" s="385">
        <v>10</v>
      </c>
      <c r="G60" s="389">
        <f t="shared" si="4"/>
        <v>306360</v>
      </c>
      <c r="H60" s="426"/>
      <c r="I60" s="436"/>
      <c r="J60" s="182"/>
    </row>
    <row r="61" spans="1:10" ht="12" customHeight="1">
      <c r="A61" s="35"/>
      <c r="B61" s="8"/>
      <c r="C61" s="68"/>
      <c r="D61" s="385">
        <v>155</v>
      </c>
      <c r="E61" s="386">
        <f>+E60</f>
        <v>138</v>
      </c>
      <c r="F61" s="385">
        <f>+F59</f>
        <v>50</v>
      </c>
      <c r="G61" s="389">
        <f t="shared" si="4"/>
        <v>1069500</v>
      </c>
      <c r="H61" s="426"/>
      <c r="I61" s="436"/>
      <c r="J61" s="182"/>
    </row>
    <row r="62" spans="1:10" ht="12" customHeight="1">
      <c r="A62" s="35"/>
      <c r="B62" s="8" t="s">
        <v>26</v>
      </c>
      <c r="C62" s="68" t="s">
        <v>11</v>
      </c>
      <c r="D62" s="385">
        <v>222</v>
      </c>
      <c r="E62" s="386">
        <f>+E58</f>
        <v>23</v>
      </c>
      <c r="F62" s="385">
        <v>10</v>
      </c>
      <c r="G62" s="389">
        <f t="shared" si="4"/>
        <v>51060</v>
      </c>
      <c r="H62" s="426"/>
      <c r="I62" s="436"/>
      <c r="J62" s="182"/>
    </row>
    <row r="63" spans="1:10" ht="12" customHeight="1">
      <c r="A63" s="35"/>
      <c r="B63" s="8"/>
      <c r="C63" s="68"/>
      <c r="D63" s="385">
        <v>155</v>
      </c>
      <c r="E63" s="386">
        <f>+E59</f>
        <v>23</v>
      </c>
      <c r="F63" s="385">
        <f>+F59</f>
        <v>50</v>
      </c>
      <c r="G63" s="389">
        <f t="shared" si="4"/>
        <v>178250</v>
      </c>
      <c r="H63" s="426"/>
      <c r="I63" s="436"/>
      <c r="J63" s="182"/>
    </row>
    <row r="64" spans="1:10" ht="16.899999999999999" customHeight="1">
      <c r="A64" s="35"/>
      <c r="B64" s="58" t="s">
        <v>143</v>
      </c>
      <c r="C64" s="58" t="s">
        <v>11</v>
      </c>
      <c r="D64" s="180">
        <v>222</v>
      </c>
      <c r="E64" s="159">
        <v>4</v>
      </c>
      <c r="F64" s="180">
        <v>6</v>
      </c>
      <c r="G64" s="181">
        <f t="shared" si="4"/>
        <v>5328</v>
      </c>
      <c r="H64" s="426"/>
      <c r="I64" s="436"/>
      <c r="J64" s="182"/>
    </row>
    <row r="65" spans="1:10" ht="26.65" customHeight="1">
      <c r="A65" s="35"/>
      <c r="B65" s="58" t="s">
        <v>144</v>
      </c>
      <c r="C65" s="58" t="s">
        <v>11</v>
      </c>
      <c r="D65" s="180">
        <v>222</v>
      </c>
      <c r="E65" s="159">
        <v>13</v>
      </c>
      <c r="F65" s="180">
        <v>18</v>
      </c>
      <c r="G65" s="160">
        <f t="shared" si="4"/>
        <v>51948</v>
      </c>
      <c r="H65" s="426"/>
      <c r="I65" s="436"/>
      <c r="J65" s="182"/>
    </row>
    <row r="66" spans="1:10" ht="27" customHeight="1">
      <c r="A66" s="36"/>
      <c r="B66" s="59" t="s">
        <v>144</v>
      </c>
      <c r="C66" s="59" t="s">
        <v>11</v>
      </c>
      <c r="D66" s="183">
        <v>222</v>
      </c>
      <c r="E66" s="188">
        <v>23</v>
      </c>
      <c r="F66" s="183">
        <v>15</v>
      </c>
      <c r="G66" s="189">
        <f>+D66*E66*F66</f>
        <v>76590</v>
      </c>
      <c r="H66" s="429"/>
      <c r="I66" s="449"/>
      <c r="J66" s="185"/>
    </row>
    <row r="67" spans="1:10" ht="12" customHeight="1">
      <c r="A67" s="26">
        <v>22600</v>
      </c>
      <c r="B67" s="51" t="s">
        <v>107</v>
      </c>
      <c r="C67" s="9"/>
      <c r="D67" s="145"/>
      <c r="E67" s="146"/>
      <c r="F67" s="145"/>
      <c r="G67" s="147"/>
      <c r="H67" s="175"/>
      <c r="I67" s="190"/>
      <c r="J67" s="187">
        <f>SUM(G68:G76)</f>
        <v>456080</v>
      </c>
    </row>
    <row r="68" spans="1:10" ht="12" customHeight="1">
      <c r="A68" s="34"/>
      <c r="B68" s="62" t="s">
        <v>145</v>
      </c>
      <c r="C68" s="191" t="s">
        <v>20</v>
      </c>
      <c r="D68" s="192">
        <v>20</v>
      </c>
      <c r="E68" s="193">
        <v>22</v>
      </c>
      <c r="F68" s="194">
        <v>75</v>
      </c>
      <c r="G68" s="195">
        <f t="shared" ref="G68:G76" si="5">+F68*E68*D68</f>
        <v>33000</v>
      </c>
      <c r="H68" s="425">
        <f>SUM(G68:G76)</f>
        <v>456080</v>
      </c>
      <c r="I68" s="411">
        <v>180360</v>
      </c>
      <c r="J68" s="179"/>
    </row>
    <row r="69" spans="1:10" ht="12" customHeight="1">
      <c r="A69" s="35"/>
      <c r="B69" s="63" t="s">
        <v>51</v>
      </c>
      <c r="C69" s="196" t="s">
        <v>20</v>
      </c>
      <c r="D69" s="197">
        <v>20</v>
      </c>
      <c r="E69" s="198">
        <f>+E68*6</f>
        <v>132</v>
      </c>
      <c r="F69" s="199">
        <f>+F68</f>
        <v>75</v>
      </c>
      <c r="G69" s="200">
        <f t="shared" si="5"/>
        <v>198000</v>
      </c>
      <c r="H69" s="426"/>
      <c r="I69" s="412"/>
      <c r="J69" s="182"/>
    </row>
    <row r="70" spans="1:10" ht="12" customHeight="1">
      <c r="A70" s="35"/>
      <c r="B70" s="64" t="s">
        <v>145</v>
      </c>
      <c r="C70" s="196" t="s">
        <v>20</v>
      </c>
      <c r="D70" s="197">
        <v>20</v>
      </c>
      <c r="E70" s="198">
        <v>23</v>
      </c>
      <c r="F70" s="199">
        <v>32</v>
      </c>
      <c r="G70" s="200">
        <f>+F70*E70*D70</f>
        <v>14720</v>
      </c>
      <c r="H70" s="426"/>
      <c r="I70" s="412"/>
      <c r="J70" s="182"/>
    </row>
    <row r="71" spans="1:10" ht="12" customHeight="1">
      <c r="A71" s="35"/>
      <c r="B71" s="63" t="s">
        <v>51</v>
      </c>
      <c r="C71" s="196" t="s">
        <v>20</v>
      </c>
      <c r="D71" s="197">
        <v>20</v>
      </c>
      <c r="E71" s="198">
        <f>+E70*6</f>
        <v>138</v>
      </c>
      <c r="F71" s="199">
        <f>+F70</f>
        <v>32</v>
      </c>
      <c r="G71" s="200">
        <f>+F71*E71*D71</f>
        <v>88320</v>
      </c>
      <c r="H71" s="426"/>
      <c r="I71" s="412"/>
      <c r="J71" s="182"/>
    </row>
    <row r="72" spans="1:10" ht="12" customHeight="1">
      <c r="A72" s="35"/>
      <c r="B72" s="64" t="s">
        <v>145</v>
      </c>
      <c r="C72" s="196" t="s">
        <v>20</v>
      </c>
      <c r="D72" s="197">
        <v>20</v>
      </c>
      <c r="E72" s="198">
        <v>58</v>
      </c>
      <c r="F72" s="199">
        <v>7</v>
      </c>
      <c r="G72" s="200">
        <f>+F72*E72*D72</f>
        <v>8120</v>
      </c>
      <c r="H72" s="426"/>
      <c r="I72" s="412"/>
      <c r="J72" s="182"/>
    </row>
    <row r="73" spans="1:10" ht="12" customHeight="1">
      <c r="A73" s="35"/>
      <c r="B73" s="63" t="s">
        <v>51</v>
      </c>
      <c r="C73" s="196" t="s">
        <v>20</v>
      </c>
      <c r="D73" s="197">
        <v>20</v>
      </c>
      <c r="E73" s="198">
        <f>+E72*6</f>
        <v>348</v>
      </c>
      <c r="F73" s="199">
        <v>7</v>
      </c>
      <c r="G73" s="200">
        <f>+F73*E73*D73</f>
        <v>48720</v>
      </c>
      <c r="H73" s="426"/>
      <c r="I73" s="412"/>
      <c r="J73" s="182"/>
    </row>
    <row r="74" spans="1:10" ht="12" customHeight="1">
      <c r="A74" s="35"/>
      <c r="B74" s="63" t="s">
        <v>146</v>
      </c>
      <c r="C74" s="196" t="s">
        <v>20</v>
      </c>
      <c r="D74" s="197">
        <v>20</v>
      </c>
      <c r="E74" s="198">
        <v>10</v>
      </c>
      <c r="F74" s="199">
        <v>60</v>
      </c>
      <c r="G74" s="200">
        <f t="shared" si="5"/>
        <v>12000</v>
      </c>
      <c r="H74" s="426"/>
      <c r="I74" s="412"/>
      <c r="J74" s="182"/>
    </row>
    <row r="75" spans="1:10" ht="12" customHeight="1">
      <c r="A75" s="35"/>
      <c r="B75" s="63" t="s">
        <v>147</v>
      </c>
      <c r="C75" s="196" t="s">
        <v>20</v>
      </c>
      <c r="D75" s="197">
        <v>20</v>
      </c>
      <c r="E75" s="198">
        <v>28</v>
      </c>
      <c r="F75" s="199">
        <v>70</v>
      </c>
      <c r="G75" s="200">
        <f t="shared" si="5"/>
        <v>39200</v>
      </c>
      <c r="H75" s="426"/>
      <c r="I75" s="412"/>
      <c r="J75" s="182"/>
    </row>
    <row r="76" spans="1:10" ht="12" customHeight="1" thickBot="1">
      <c r="A76" s="35"/>
      <c r="B76" s="63" t="s">
        <v>169</v>
      </c>
      <c r="C76" s="196" t="s">
        <v>20</v>
      </c>
      <c r="D76" s="197">
        <v>20</v>
      </c>
      <c r="E76" s="198">
        <v>10</v>
      </c>
      <c r="F76" s="199">
        <v>70</v>
      </c>
      <c r="G76" s="200">
        <f t="shared" si="5"/>
        <v>14000</v>
      </c>
      <c r="H76" s="426"/>
      <c r="I76" s="412"/>
      <c r="J76" s="182"/>
    </row>
    <row r="77" spans="1:10" ht="12" customHeight="1" thickBot="1">
      <c r="A77" s="30">
        <v>23000</v>
      </c>
      <c r="B77" s="65" t="s">
        <v>126</v>
      </c>
      <c r="C77" s="201"/>
      <c r="D77" s="202"/>
      <c r="E77" s="203"/>
      <c r="F77" s="204"/>
      <c r="G77" s="205"/>
      <c r="H77" s="175"/>
      <c r="I77" s="206"/>
      <c r="J77" s="131"/>
    </row>
    <row r="78" spans="1:10" ht="12" customHeight="1">
      <c r="A78" s="26">
        <v>23400</v>
      </c>
      <c r="B78" s="9" t="s">
        <v>84</v>
      </c>
      <c r="C78" s="9"/>
      <c r="D78" s="145"/>
      <c r="E78" s="146"/>
      <c r="F78" s="145"/>
      <c r="G78" s="147"/>
      <c r="H78" s="148"/>
      <c r="I78" s="207"/>
      <c r="J78" s="187">
        <f>SUM(G79:G83)</f>
        <v>152120</v>
      </c>
    </row>
    <row r="79" spans="1:10" ht="12" customHeight="1">
      <c r="A79" s="34"/>
      <c r="B79" s="66" t="s">
        <v>52</v>
      </c>
      <c r="C79" s="57" t="s">
        <v>20</v>
      </c>
      <c r="D79" s="208">
        <v>550</v>
      </c>
      <c r="E79" s="208">
        <v>21</v>
      </c>
      <c r="F79" s="208">
        <v>10</v>
      </c>
      <c r="G79" s="209">
        <f>+D79*E79*F79</f>
        <v>115500</v>
      </c>
      <c r="H79" s="425">
        <f>SUM(G79:G83)</f>
        <v>152120</v>
      </c>
      <c r="I79" s="411">
        <v>124810</v>
      </c>
      <c r="J79" s="179"/>
    </row>
    <row r="80" spans="1:10" ht="12" customHeight="1">
      <c r="A80" s="35"/>
      <c r="B80" s="53" t="s">
        <v>27</v>
      </c>
      <c r="C80" s="58" t="s">
        <v>20</v>
      </c>
      <c r="D80" s="210">
        <v>70</v>
      </c>
      <c r="E80" s="210">
        <v>120</v>
      </c>
      <c r="F80" s="210">
        <v>1</v>
      </c>
      <c r="G80" s="211">
        <f>D80*E80*F80</f>
        <v>8400</v>
      </c>
      <c r="H80" s="426"/>
      <c r="I80" s="412"/>
      <c r="J80" s="182"/>
    </row>
    <row r="81" spans="1:10" ht="12" customHeight="1">
      <c r="A81" s="35"/>
      <c r="B81" s="53" t="s">
        <v>29</v>
      </c>
      <c r="C81" s="58" t="s">
        <v>20</v>
      </c>
      <c r="D81" s="210">
        <v>200</v>
      </c>
      <c r="E81" s="210">
        <v>27</v>
      </c>
      <c r="F81" s="210">
        <v>1</v>
      </c>
      <c r="G81" s="211">
        <f t="shared" ref="G81:G82" si="6">+D81*E81*F81</f>
        <v>5400</v>
      </c>
      <c r="H81" s="426"/>
      <c r="I81" s="412"/>
      <c r="J81" s="182"/>
    </row>
    <row r="82" spans="1:10" ht="12" customHeight="1">
      <c r="A82" s="35"/>
      <c r="B82" s="53" t="s">
        <v>28</v>
      </c>
      <c r="C82" s="58" t="s">
        <v>20</v>
      </c>
      <c r="D82" s="210">
        <v>10</v>
      </c>
      <c r="E82" s="210">
        <v>13</v>
      </c>
      <c r="F82" s="210">
        <v>74</v>
      </c>
      <c r="G82" s="211">
        <f t="shared" si="6"/>
        <v>9620</v>
      </c>
      <c r="H82" s="426"/>
      <c r="I82" s="412"/>
      <c r="J82" s="182"/>
    </row>
    <row r="83" spans="1:10" ht="12" customHeight="1" thickBot="1">
      <c r="A83" s="35"/>
      <c r="B83" s="53" t="s">
        <v>28</v>
      </c>
      <c r="C83" s="58" t="s">
        <v>20</v>
      </c>
      <c r="D83" s="210">
        <v>10</v>
      </c>
      <c r="E83" s="210">
        <v>24</v>
      </c>
      <c r="F83" s="210">
        <v>55</v>
      </c>
      <c r="G83" s="211">
        <f>+D83*E83*F83</f>
        <v>13200</v>
      </c>
      <c r="H83" s="426"/>
      <c r="I83" s="412"/>
      <c r="J83" s="182"/>
    </row>
    <row r="84" spans="1:10" s="3" customFormat="1" ht="16.5" customHeight="1" thickBot="1">
      <c r="A84" s="37">
        <v>24000</v>
      </c>
      <c r="B84" s="67" t="s">
        <v>127</v>
      </c>
      <c r="C84" s="67"/>
      <c r="D84" s="212"/>
      <c r="E84" s="212"/>
      <c r="F84" s="212"/>
      <c r="G84" s="213"/>
      <c r="H84" s="175"/>
      <c r="I84" s="214"/>
      <c r="J84" s="215"/>
    </row>
    <row r="85" spans="1:10" s="3" customFormat="1" ht="12" customHeight="1">
      <c r="A85" s="31">
        <v>24120</v>
      </c>
      <c r="B85" s="56" t="s">
        <v>108</v>
      </c>
      <c r="C85" s="69"/>
      <c r="D85" s="56"/>
      <c r="E85" s="56"/>
      <c r="F85" s="56"/>
      <c r="G85" s="216"/>
      <c r="H85" s="175"/>
      <c r="I85" s="217"/>
      <c r="J85" s="218">
        <f>SUM(G86:G87)</f>
        <v>56000</v>
      </c>
    </row>
    <row r="86" spans="1:10" ht="12" customHeight="1">
      <c r="A86" s="35"/>
      <c r="B86" s="53" t="s">
        <v>46</v>
      </c>
      <c r="C86" s="58" t="s">
        <v>12</v>
      </c>
      <c r="D86" s="219">
        <v>50</v>
      </c>
      <c r="E86" s="219">
        <v>40</v>
      </c>
      <c r="F86" s="219">
        <v>3</v>
      </c>
      <c r="G86" s="220">
        <f t="shared" ref="G86" si="7">+D86*E86*F86</f>
        <v>6000</v>
      </c>
      <c r="H86" s="443">
        <f>SUM(G86:G87)</f>
        <v>56000</v>
      </c>
      <c r="I86" s="445">
        <v>8500</v>
      </c>
      <c r="J86" s="179"/>
    </row>
    <row r="87" spans="1:10" ht="15.75" customHeight="1" thickBot="1">
      <c r="A87" s="28"/>
      <c r="B87" s="68" t="s">
        <v>98</v>
      </c>
      <c r="C87" s="68" t="s">
        <v>12</v>
      </c>
      <c r="D87" s="68">
        <v>1000</v>
      </c>
      <c r="E87" s="68">
        <v>50</v>
      </c>
      <c r="F87" s="68">
        <v>1</v>
      </c>
      <c r="G87" s="221">
        <f>+D87*E87*F87</f>
        <v>50000</v>
      </c>
      <c r="H87" s="444"/>
      <c r="I87" s="446"/>
      <c r="J87" s="182"/>
    </row>
    <row r="88" spans="1:10" ht="18" customHeight="1" thickBot="1">
      <c r="A88" s="37">
        <v>25000</v>
      </c>
      <c r="B88" s="67" t="s">
        <v>128</v>
      </c>
      <c r="C88" s="67"/>
      <c r="D88" s="212"/>
      <c r="E88" s="212"/>
      <c r="F88" s="212"/>
      <c r="G88" s="213"/>
      <c r="H88" s="222"/>
      <c r="I88" s="223"/>
      <c r="J88" s="131"/>
    </row>
    <row r="89" spans="1:10" ht="12" customHeight="1">
      <c r="A89" s="31">
        <v>25220</v>
      </c>
      <c r="B89" s="69" t="s">
        <v>208</v>
      </c>
      <c r="C89" s="69"/>
      <c r="D89" s="567"/>
      <c r="E89" s="568"/>
      <c r="F89" s="569"/>
      <c r="G89" s="174"/>
      <c r="H89" s="222"/>
      <c r="I89" s="223"/>
      <c r="J89" s="176">
        <f>SUM(G90:G104)</f>
        <v>6093875</v>
      </c>
    </row>
    <row r="90" spans="1:10" ht="12" customHeight="1">
      <c r="A90" s="35"/>
      <c r="B90" s="68" t="s">
        <v>91</v>
      </c>
      <c r="C90" s="8" t="s">
        <v>9</v>
      </c>
      <c r="D90" s="224">
        <v>7955</v>
      </c>
      <c r="E90" s="386">
        <v>1</v>
      </c>
      <c r="F90" s="101">
        <v>6</v>
      </c>
      <c r="G90" s="160">
        <f t="shared" ref="G90:G104" si="8">+D90*E90*F90</f>
        <v>47730</v>
      </c>
      <c r="H90" s="225"/>
      <c r="I90" s="226"/>
      <c r="J90" s="227"/>
    </row>
    <row r="91" spans="1:10" ht="12" customHeight="1">
      <c r="A91" s="35"/>
      <c r="B91" s="68" t="s">
        <v>170</v>
      </c>
      <c r="C91" s="8" t="s">
        <v>9</v>
      </c>
      <c r="D91" s="224">
        <v>6445</v>
      </c>
      <c r="E91" s="386">
        <v>2</v>
      </c>
      <c r="F91" s="101">
        <v>6</v>
      </c>
      <c r="G91" s="160">
        <f t="shared" si="8"/>
        <v>77340</v>
      </c>
      <c r="H91" s="381"/>
      <c r="I91" s="382"/>
      <c r="J91" s="182"/>
    </row>
    <row r="92" spans="1:10" ht="12" customHeight="1">
      <c r="A92" s="35"/>
      <c r="B92" s="68" t="s">
        <v>171</v>
      </c>
      <c r="C92" s="8" t="s">
        <v>9</v>
      </c>
      <c r="D92" s="224">
        <v>6445</v>
      </c>
      <c r="E92" s="386">
        <v>3</v>
      </c>
      <c r="F92" s="101">
        <v>6</v>
      </c>
      <c r="G92" s="160">
        <f t="shared" si="8"/>
        <v>116010</v>
      </c>
      <c r="H92" s="381"/>
      <c r="I92" s="382"/>
      <c r="J92" s="182"/>
    </row>
    <row r="93" spans="1:10" ht="12" customHeight="1">
      <c r="A93" s="35"/>
      <c r="B93" s="68" t="s">
        <v>172</v>
      </c>
      <c r="C93" s="8" t="s">
        <v>9</v>
      </c>
      <c r="D93" s="101">
        <v>5303</v>
      </c>
      <c r="E93" s="386">
        <v>1</v>
      </c>
      <c r="F93" s="101">
        <v>4</v>
      </c>
      <c r="G93" s="160">
        <f t="shared" si="8"/>
        <v>21212</v>
      </c>
      <c r="H93" s="381"/>
      <c r="I93" s="382"/>
      <c r="J93" s="182"/>
    </row>
    <row r="94" spans="1:10" ht="12" customHeight="1">
      <c r="A94" s="35"/>
      <c r="B94" s="68" t="s">
        <v>173</v>
      </c>
      <c r="C94" s="8" t="s">
        <v>9</v>
      </c>
      <c r="D94" s="224">
        <v>4197</v>
      </c>
      <c r="E94" s="386">
        <v>2</v>
      </c>
      <c r="F94" s="101">
        <v>4</v>
      </c>
      <c r="G94" s="160">
        <f t="shared" si="8"/>
        <v>33576</v>
      </c>
      <c r="H94" s="381"/>
      <c r="I94" s="382"/>
      <c r="J94" s="182"/>
    </row>
    <row r="95" spans="1:10" ht="12" customHeight="1">
      <c r="A95" s="35"/>
      <c r="B95" s="68" t="s">
        <v>71</v>
      </c>
      <c r="C95" s="8" t="s">
        <v>9</v>
      </c>
      <c r="D95" s="224">
        <v>4197</v>
      </c>
      <c r="E95" s="386">
        <v>20</v>
      </c>
      <c r="F95" s="101">
        <v>3</v>
      </c>
      <c r="G95" s="160">
        <f t="shared" si="8"/>
        <v>251820</v>
      </c>
      <c r="H95" s="381"/>
      <c r="I95" s="382"/>
      <c r="J95" s="182"/>
    </row>
    <row r="96" spans="1:10" ht="12" customHeight="1">
      <c r="A96" s="35"/>
      <c r="B96" s="384" t="s">
        <v>148</v>
      </c>
      <c r="C96" s="61" t="s">
        <v>9</v>
      </c>
      <c r="D96" s="230">
        <v>6445</v>
      </c>
      <c r="E96" s="386">
        <v>6</v>
      </c>
      <c r="F96" s="101">
        <v>6</v>
      </c>
      <c r="G96" s="181">
        <f t="shared" si="8"/>
        <v>232020</v>
      </c>
      <c r="H96" s="381"/>
      <c r="I96" s="382"/>
      <c r="J96" s="182"/>
    </row>
    <row r="97" spans="1:10" ht="12" customHeight="1">
      <c r="A97" s="35"/>
      <c r="B97" s="71" t="s">
        <v>174</v>
      </c>
      <c r="C97" s="61" t="s">
        <v>9</v>
      </c>
      <c r="D97" s="101">
        <v>5303</v>
      </c>
      <c r="E97" s="386">
        <v>4</v>
      </c>
      <c r="F97" s="101">
        <v>6</v>
      </c>
      <c r="G97" s="181">
        <f t="shared" si="8"/>
        <v>127272</v>
      </c>
      <c r="H97" s="381"/>
      <c r="I97" s="382"/>
      <c r="J97" s="182"/>
    </row>
    <row r="98" spans="1:10" ht="12" customHeight="1">
      <c r="A98" s="35"/>
      <c r="B98" s="384" t="s">
        <v>77</v>
      </c>
      <c r="C98" s="61" t="s">
        <v>9</v>
      </c>
      <c r="D98" s="101">
        <v>5303</v>
      </c>
      <c r="E98" s="386">
        <v>14</v>
      </c>
      <c r="F98" s="101">
        <v>3</v>
      </c>
      <c r="G98" s="181">
        <f t="shared" si="8"/>
        <v>222726</v>
      </c>
      <c r="H98" s="381"/>
      <c r="I98" s="382"/>
      <c r="J98" s="182"/>
    </row>
    <row r="99" spans="1:10" ht="12" customHeight="1">
      <c r="A99" s="35"/>
      <c r="B99" s="71" t="s">
        <v>149</v>
      </c>
      <c r="C99" s="61" t="s">
        <v>9</v>
      </c>
      <c r="D99" s="230">
        <v>5303</v>
      </c>
      <c r="E99" s="386">
        <v>5</v>
      </c>
      <c r="F99" s="101">
        <v>5</v>
      </c>
      <c r="G99" s="181">
        <f t="shared" si="8"/>
        <v>132575</v>
      </c>
      <c r="H99" s="381"/>
      <c r="I99" s="382"/>
      <c r="J99" s="182"/>
    </row>
    <row r="100" spans="1:10" ht="12" customHeight="1">
      <c r="A100" s="35"/>
      <c r="B100" s="68" t="s">
        <v>135</v>
      </c>
      <c r="C100" s="61" t="s">
        <v>9</v>
      </c>
      <c r="D100" s="230">
        <v>6445</v>
      </c>
      <c r="E100" s="386">
        <v>10</v>
      </c>
      <c r="F100" s="101">
        <v>4</v>
      </c>
      <c r="G100" s="160">
        <f t="shared" si="8"/>
        <v>257800</v>
      </c>
      <c r="H100" s="381"/>
      <c r="I100" s="382"/>
      <c r="J100" s="182"/>
    </row>
    <row r="101" spans="1:10" ht="12" customHeight="1">
      <c r="A101" s="35"/>
      <c r="B101" s="68" t="s">
        <v>136</v>
      </c>
      <c r="C101" s="61" t="s">
        <v>9</v>
      </c>
      <c r="D101" s="230">
        <v>4464</v>
      </c>
      <c r="E101" s="159">
        <v>27</v>
      </c>
      <c r="F101" s="101">
        <v>3</v>
      </c>
      <c r="G101" s="160">
        <f t="shared" si="8"/>
        <v>361584</v>
      </c>
      <c r="H101" s="381"/>
      <c r="I101" s="382"/>
      <c r="J101" s="182"/>
    </row>
    <row r="102" spans="1:10" ht="12" customHeight="1">
      <c r="A102" s="35"/>
      <c r="B102" s="71" t="s">
        <v>150</v>
      </c>
      <c r="C102" s="61" t="s">
        <v>9</v>
      </c>
      <c r="D102" s="230">
        <v>4197</v>
      </c>
      <c r="E102" s="386">
        <v>58</v>
      </c>
      <c r="F102" s="101">
        <v>3</v>
      </c>
      <c r="G102" s="160">
        <f t="shared" si="8"/>
        <v>730278</v>
      </c>
      <c r="H102" s="381"/>
      <c r="I102" s="382"/>
      <c r="J102" s="182"/>
    </row>
    <row r="103" spans="1:10" ht="12" customHeight="1">
      <c r="A103" s="35"/>
      <c r="B103" s="384" t="s">
        <v>74</v>
      </c>
      <c r="C103" s="61" t="s">
        <v>9</v>
      </c>
      <c r="D103" s="230">
        <v>3043</v>
      </c>
      <c r="E103" s="386">
        <f>+E102*6</f>
        <v>348</v>
      </c>
      <c r="F103" s="101">
        <v>3</v>
      </c>
      <c r="G103" s="160">
        <f t="shared" si="8"/>
        <v>3176892</v>
      </c>
      <c r="H103" s="381"/>
      <c r="I103" s="382"/>
      <c r="J103" s="182"/>
    </row>
    <row r="104" spans="1:10" ht="12" customHeight="1">
      <c r="A104" s="35"/>
      <c r="B104" s="72" t="s">
        <v>26</v>
      </c>
      <c r="C104" s="61" t="s">
        <v>9</v>
      </c>
      <c r="D104" s="230">
        <v>2542</v>
      </c>
      <c r="E104" s="159">
        <v>40</v>
      </c>
      <c r="F104" s="224">
        <v>3</v>
      </c>
      <c r="G104" s="181">
        <f t="shared" si="8"/>
        <v>305040</v>
      </c>
      <c r="H104" s="381"/>
      <c r="I104" s="382"/>
      <c r="J104" s="182"/>
    </row>
    <row r="105" spans="1:10" ht="15.75" customHeight="1">
      <c r="A105" s="26">
        <v>25400</v>
      </c>
      <c r="B105" s="51" t="s">
        <v>109</v>
      </c>
      <c r="C105" s="51"/>
      <c r="D105" s="51"/>
      <c r="E105" s="51"/>
      <c r="F105" s="51"/>
      <c r="G105" s="231"/>
      <c r="H105" s="222"/>
      <c r="I105" s="232"/>
      <c r="J105" s="187">
        <f>+G106</f>
        <v>8000</v>
      </c>
    </row>
    <row r="106" spans="1:10" ht="16.5" customHeight="1">
      <c r="A106" s="25"/>
      <c r="B106" s="50" t="s">
        <v>99</v>
      </c>
      <c r="C106" s="50" t="s">
        <v>12</v>
      </c>
      <c r="D106" s="50">
        <v>200</v>
      </c>
      <c r="E106" s="50">
        <v>40</v>
      </c>
      <c r="F106" s="50">
        <v>1</v>
      </c>
      <c r="G106" s="233">
        <f>+D106*E106*F106</f>
        <v>8000</v>
      </c>
      <c r="H106" s="225"/>
      <c r="I106" s="226"/>
      <c r="J106" s="227"/>
    </row>
    <row r="107" spans="1:10" ht="12" customHeight="1">
      <c r="A107" s="26">
        <v>25500</v>
      </c>
      <c r="B107" s="51" t="s">
        <v>85</v>
      </c>
      <c r="C107" s="51"/>
      <c r="D107" s="51"/>
      <c r="E107" s="51"/>
      <c r="F107" s="51"/>
      <c r="G107" s="234"/>
      <c r="H107" s="222"/>
      <c r="I107" s="232"/>
      <c r="J107" s="187">
        <f>+G108+G109</f>
        <v>205999.99999999997</v>
      </c>
    </row>
    <row r="108" spans="1:10" ht="12" customHeight="1">
      <c r="A108" s="35"/>
      <c r="B108" s="63" t="s">
        <v>100</v>
      </c>
      <c r="C108" s="235" t="s">
        <v>13</v>
      </c>
      <c r="D108" s="210">
        <v>17.399999999999999</v>
      </c>
      <c r="E108" s="210">
        <v>11500</v>
      </c>
      <c r="F108" s="210">
        <v>1</v>
      </c>
      <c r="G108" s="211">
        <f>+D108*E108*F108-100</f>
        <v>199999.99999999997</v>
      </c>
      <c r="H108" s="447">
        <f>SUM(G108:G109)</f>
        <v>205999.99999999997</v>
      </c>
      <c r="I108" s="420">
        <v>2080111</v>
      </c>
      <c r="J108" s="227"/>
    </row>
    <row r="109" spans="1:10" ht="12" customHeight="1">
      <c r="A109" s="35"/>
      <c r="B109" s="8" t="s">
        <v>81</v>
      </c>
      <c r="C109" s="61" t="s">
        <v>12</v>
      </c>
      <c r="D109" s="385">
        <v>2000</v>
      </c>
      <c r="E109" s="210">
        <v>3</v>
      </c>
      <c r="F109" s="237">
        <v>1</v>
      </c>
      <c r="G109" s="200">
        <f t="shared" ref="G109" si="9">+D109*E109*F109</f>
        <v>6000</v>
      </c>
      <c r="H109" s="448"/>
      <c r="I109" s="418"/>
      <c r="J109" s="227"/>
    </row>
    <row r="110" spans="1:10" ht="12" customHeight="1">
      <c r="A110" s="26">
        <v>25600</v>
      </c>
      <c r="B110" s="9" t="s">
        <v>110</v>
      </c>
      <c r="C110" s="9"/>
      <c r="D110" s="145"/>
      <c r="E110" s="238"/>
      <c r="F110" s="239"/>
      <c r="G110" s="147"/>
      <c r="H110" s="222"/>
      <c r="I110" s="171"/>
      <c r="J110" s="187">
        <f>SUM(G111:G121)</f>
        <v>116560.5</v>
      </c>
    </row>
    <row r="111" spans="1:10" ht="12" customHeight="1">
      <c r="A111" s="34"/>
      <c r="B111" s="73" t="s">
        <v>175</v>
      </c>
      <c r="C111" s="240" t="s">
        <v>13</v>
      </c>
      <c r="D111" s="241">
        <v>8</v>
      </c>
      <c r="E111" s="242">
        <v>3000</v>
      </c>
      <c r="F111" s="241">
        <v>1</v>
      </c>
      <c r="G111" s="195">
        <f t="shared" ref="G111:G121" si="10">+D111*E111*F111</f>
        <v>24000</v>
      </c>
      <c r="H111" s="425">
        <f>SUM(G111:G121)</f>
        <v>116560.5</v>
      </c>
      <c r="I111" s="411">
        <v>386072</v>
      </c>
      <c r="J111" s="179"/>
    </row>
    <row r="112" spans="1:10" ht="12" customHeight="1">
      <c r="A112" s="35"/>
      <c r="B112" s="74" t="s">
        <v>176</v>
      </c>
      <c r="C112" s="61" t="s">
        <v>13</v>
      </c>
      <c r="D112" s="243">
        <v>5</v>
      </c>
      <c r="E112" s="244">
        <v>6000</v>
      </c>
      <c r="F112" s="243">
        <v>1</v>
      </c>
      <c r="G112" s="200">
        <f t="shared" si="10"/>
        <v>30000</v>
      </c>
      <c r="H112" s="426"/>
      <c r="I112" s="412"/>
      <c r="J112" s="182"/>
    </row>
    <row r="113" spans="1:10" ht="12" customHeight="1">
      <c r="A113" s="35"/>
      <c r="B113" s="74" t="s">
        <v>53</v>
      </c>
      <c r="C113" s="61" t="s">
        <v>13</v>
      </c>
      <c r="D113" s="243">
        <v>13</v>
      </c>
      <c r="E113" s="244">
        <v>300</v>
      </c>
      <c r="F113" s="243">
        <v>1</v>
      </c>
      <c r="G113" s="200">
        <f t="shared" si="10"/>
        <v>3900</v>
      </c>
      <c r="H113" s="426"/>
      <c r="I113" s="412"/>
      <c r="J113" s="182"/>
    </row>
    <row r="114" spans="1:10" ht="12" customHeight="1">
      <c r="A114" s="35"/>
      <c r="B114" s="74" t="s">
        <v>177</v>
      </c>
      <c r="C114" s="61" t="s">
        <v>13</v>
      </c>
      <c r="D114" s="243">
        <v>13</v>
      </c>
      <c r="E114" s="244">
        <v>300</v>
      </c>
      <c r="F114" s="243">
        <v>1</v>
      </c>
      <c r="G114" s="200">
        <f t="shared" si="10"/>
        <v>3900</v>
      </c>
      <c r="H114" s="426"/>
      <c r="I114" s="412"/>
      <c r="J114" s="182"/>
    </row>
    <row r="115" spans="1:10" ht="12" customHeight="1">
      <c r="A115" s="35"/>
      <c r="B115" s="74" t="s">
        <v>54</v>
      </c>
      <c r="C115" s="61" t="s">
        <v>13</v>
      </c>
      <c r="D115" s="243">
        <v>15</v>
      </c>
      <c r="E115" s="244">
        <v>750</v>
      </c>
      <c r="F115" s="243">
        <v>1</v>
      </c>
      <c r="G115" s="200">
        <f t="shared" si="10"/>
        <v>11250</v>
      </c>
      <c r="H115" s="426"/>
      <c r="I115" s="412"/>
      <c r="J115" s="182"/>
    </row>
    <row r="116" spans="1:10" ht="12" customHeight="1">
      <c r="A116" s="35"/>
      <c r="B116" s="74" t="s">
        <v>55</v>
      </c>
      <c r="C116" s="61" t="s">
        <v>13</v>
      </c>
      <c r="D116" s="245">
        <v>1.5</v>
      </c>
      <c r="E116" s="244">
        <v>11600</v>
      </c>
      <c r="F116" s="243">
        <v>1</v>
      </c>
      <c r="G116" s="200">
        <f t="shared" si="10"/>
        <v>17400</v>
      </c>
      <c r="H116" s="426"/>
      <c r="I116" s="412"/>
      <c r="J116" s="182"/>
    </row>
    <row r="117" spans="1:10" ht="12" customHeight="1">
      <c r="A117" s="35"/>
      <c r="B117" s="74" t="s">
        <v>56</v>
      </c>
      <c r="C117" s="61" t="s">
        <v>13</v>
      </c>
      <c r="D117" s="245">
        <v>1.5</v>
      </c>
      <c r="E117" s="244">
        <v>600</v>
      </c>
      <c r="F117" s="243">
        <v>1</v>
      </c>
      <c r="G117" s="200">
        <f t="shared" si="10"/>
        <v>900</v>
      </c>
      <c r="H117" s="426"/>
      <c r="I117" s="412"/>
      <c r="J117" s="182"/>
    </row>
    <row r="118" spans="1:10" ht="12" customHeight="1">
      <c r="A118" s="35"/>
      <c r="B118" s="74" t="s">
        <v>30</v>
      </c>
      <c r="C118" s="61" t="s">
        <v>13</v>
      </c>
      <c r="D118" s="245">
        <v>1.5</v>
      </c>
      <c r="E118" s="244">
        <v>250</v>
      </c>
      <c r="F118" s="243">
        <v>1</v>
      </c>
      <c r="G118" s="200">
        <f t="shared" si="10"/>
        <v>375</v>
      </c>
      <c r="H118" s="426"/>
      <c r="I118" s="412"/>
      <c r="J118" s="182"/>
    </row>
    <row r="119" spans="1:10" ht="12" customHeight="1">
      <c r="A119" s="35"/>
      <c r="B119" s="74" t="s">
        <v>178</v>
      </c>
      <c r="C119" s="61" t="s">
        <v>13</v>
      </c>
      <c r="D119" s="245">
        <v>0.3</v>
      </c>
      <c r="E119" s="244">
        <v>6385</v>
      </c>
      <c r="F119" s="243">
        <v>1</v>
      </c>
      <c r="G119" s="200">
        <f t="shared" si="10"/>
        <v>1915.5</v>
      </c>
      <c r="H119" s="426"/>
      <c r="I119" s="412"/>
      <c r="J119" s="182"/>
    </row>
    <row r="120" spans="1:10" ht="12" customHeight="1">
      <c r="A120" s="35"/>
      <c r="B120" s="74" t="s">
        <v>45</v>
      </c>
      <c r="C120" s="61" t="s">
        <v>13</v>
      </c>
      <c r="D120" s="245">
        <v>0.3</v>
      </c>
      <c r="E120" s="244">
        <v>25000</v>
      </c>
      <c r="F120" s="243">
        <v>2</v>
      </c>
      <c r="G120" s="200">
        <f t="shared" si="10"/>
        <v>15000</v>
      </c>
      <c r="H120" s="426"/>
      <c r="I120" s="412"/>
      <c r="J120" s="182"/>
    </row>
    <row r="121" spans="1:10" s="3" customFormat="1" ht="12" customHeight="1" thickBot="1">
      <c r="A121" s="28"/>
      <c r="B121" s="75" t="s">
        <v>76</v>
      </c>
      <c r="C121" s="8" t="s">
        <v>13</v>
      </c>
      <c r="D121" s="246">
        <v>0.72</v>
      </c>
      <c r="E121" s="247">
        <v>11000</v>
      </c>
      <c r="F121" s="248">
        <v>1</v>
      </c>
      <c r="G121" s="104">
        <f t="shared" si="10"/>
        <v>7920</v>
      </c>
      <c r="H121" s="426"/>
      <c r="I121" s="412"/>
      <c r="J121" s="249"/>
    </row>
    <row r="122" spans="1:10" s="3" customFormat="1" ht="19.5" customHeight="1" thickBot="1">
      <c r="A122" s="38">
        <v>30000</v>
      </c>
      <c r="B122" s="76" t="s">
        <v>86</v>
      </c>
      <c r="C122" s="76"/>
      <c r="D122" s="250"/>
      <c r="E122" s="251"/>
      <c r="F122" s="252"/>
      <c r="G122" s="253"/>
      <c r="H122" s="170"/>
      <c r="I122" s="383"/>
      <c r="J122" s="254">
        <f>+J124+J126+J130+J134+J140+J147+J149+J155+J158+J161+J182</f>
        <v>1546576.5</v>
      </c>
    </row>
    <row r="123" spans="1:10" s="3" customFormat="1" ht="15" customHeight="1">
      <c r="A123" s="39">
        <v>31000</v>
      </c>
      <c r="B123" s="77" t="s">
        <v>129</v>
      </c>
      <c r="C123" s="255"/>
      <c r="D123" s="256"/>
      <c r="E123" s="257"/>
      <c r="F123" s="258"/>
      <c r="G123" s="259"/>
      <c r="H123" s="170"/>
      <c r="I123" s="383"/>
      <c r="J123" s="260"/>
    </row>
    <row r="124" spans="1:10" s="3" customFormat="1" ht="27" customHeight="1">
      <c r="A124" s="26">
        <v>31110</v>
      </c>
      <c r="B124" s="51" t="s">
        <v>180</v>
      </c>
      <c r="C124" s="9"/>
      <c r="D124" s="261"/>
      <c r="E124" s="146"/>
      <c r="F124" s="145"/>
      <c r="G124" s="147"/>
      <c r="H124" s="175"/>
      <c r="I124" s="171"/>
      <c r="J124" s="262">
        <f>+G125</f>
        <v>670824</v>
      </c>
    </row>
    <row r="125" spans="1:10" s="3" customFormat="1" ht="15" customHeight="1">
      <c r="A125" s="40"/>
      <c r="B125" s="78" t="s">
        <v>137</v>
      </c>
      <c r="C125" s="78" t="s">
        <v>15</v>
      </c>
      <c r="D125" s="263"/>
      <c r="E125" s="264"/>
      <c r="F125" s="78"/>
      <c r="G125" s="265">
        <v>670824</v>
      </c>
      <c r="H125" s="390">
        <f>SUM(G125:G125)</f>
        <v>670824</v>
      </c>
      <c r="I125" s="391">
        <v>234320</v>
      </c>
      <c r="J125" s="179"/>
    </row>
    <row r="126" spans="1:10" s="3" customFormat="1" ht="15" customHeight="1">
      <c r="A126" s="26">
        <v>31120</v>
      </c>
      <c r="B126" s="79" t="s">
        <v>111</v>
      </c>
      <c r="C126" s="9"/>
      <c r="D126" s="261"/>
      <c r="E126" s="146"/>
      <c r="F126" s="145"/>
      <c r="G126" s="147"/>
      <c r="H126" s="175"/>
      <c r="I126" s="171"/>
      <c r="J126" s="262">
        <f>SUM(G127:G128)</f>
        <v>122500</v>
      </c>
    </row>
    <row r="127" spans="1:10" ht="12" customHeight="1">
      <c r="A127" s="35"/>
      <c r="B127" s="74" t="s">
        <v>57</v>
      </c>
      <c r="C127" s="61" t="s">
        <v>21</v>
      </c>
      <c r="D127" s="101">
        <v>20</v>
      </c>
      <c r="E127" s="386">
        <v>600</v>
      </c>
      <c r="F127" s="267">
        <v>10</v>
      </c>
      <c r="G127" s="265">
        <f t="shared" ref="G127:G128" si="11">+D127*E127*F127</f>
        <v>120000</v>
      </c>
      <c r="H127" s="421">
        <f>SUM(G127:G128)</f>
        <v>122500</v>
      </c>
      <c r="I127" s="423">
        <v>234320</v>
      </c>
      <c r="J127" s="179"/>
    </row>
    <row r="128" spans="1:10" ht="12" customHeight="1" thickBot="1">
      <c r="A128" s="35"/>
      <c r="B128" s="61" t="s">
        <v>0</v>
      </c>
      <c r="C128" s="61" t="s">
        <v>21</v>
      </c>
      <c r="D128" s="101">
        <v>20</v>
      </c>
      <c r="E128" s="386">
        <v>25</v>
      </c>
      <c r="F128" s="268">
        <v>5</v>
      </c>
      <c r="G128" s="265">
        <f t="shared" si="11"/>
        <v>2500</v>
      </c>
      <c r="H128" s="422"/>
      <c r="I128" s="424"/>
      <c r="J128" s="182"/>
    </row>
    <row r="129" spans="1:10" ht="15.75" customHeight="1" thickBot="1">
      <c r="A129" s="30">
        <v>32000</v>
      </c>
      <c r="B129" s="80" t="s">
        <v>130</v>
      </c>
      <c r="C129" s="80"/>
      <c r="D129" s="269"/>
      <c r="E129" s="270"/>
      <c r="F129" s="271"/>
      <c r="G129" s="272"/>
      <c r="H129" s="377"/>
      <c r="I129" s="378"/>
      <c r="J129" s="172"/>
    </row>
    <row r="130" spans="1:10" ht="15.75" customHeight="1">
      <c r="A130" s="31">
        <v>32100</v>
      </c>
      <c r="B130" s="69" t="s">
        <v>112</v>
      </c>
      <c r="C130" s="69"/>
      <c r="D130" s="274"/>
      <c r="E130" s="275"/>
      <c r="F130" s="69"/>
      <c r="G130" s="276"/>
      <c r="H130" s="277"/>
      <c r="I130" s="278"/>
      <c r="J130" s="279">
        <f>SUM(G131:G133)</f>
        <v>4150</v>
      </c>
    </row>
    <row r="131" spans="1:10" ht="12" customHeight="1">
      <c r="A131" s="35"/>
      <c r="B131" s="74" t="s">
        <v>58</v>
      </c>
      <c r="C131" s="61" t="s">
        <v>1</v>
      </c>
      <c r="D131" s="280">
        <v>0.08</v>
      </c>
      <c r="E131" s="386">
        <v>15000</v>
      </c>
      <c r="F131" s="158">
        <v>1</v>
      </c>
      <c r="G131" s="160">
        <f t="shared" ref="G131" si="12">+D131*E131*F131</f>
        <v>1200</v>
      </c>
      <c r="H131" s="425">
        <f>SUM(G131:G133)</f>
        <v>4150</v>
      </c>
      <c r="I131" s="411">
        <v>20350</v>
      </c>
      <c r="J131" s="179"/>
    </row>
    <row r="132" spans="1:10" ht="12" customHeight="1">
      <c r="A132" s="35"/>
      <c r="B132" s="8" t="s">
        <v>59</v>
      </c>
      <c r="C132" s="8" t="s">
        <v>1</v>
      </c>
      <c r="D132" s="101">
        <v>255</v>
      </c>
      <c r="E132" s="386">
        <v>10</v>
      </c>
      <c r="F132" s="385">
        <v>1</v>
      </c>
      <c r="G132" s="389">
        <f>+D132*E132*F132</f>
        <v>2550</v>
      </c>
      <c r="H132" s="426"/>
      <c r="I132" s="412"/>
      <c r="J132" s="182"/>
    </row>
    <row r="133" spans="1:10" ht="12" customHeight="1">
      <c r="A133" s="36"/>
      <c r="B133" s="81" t="s">
        <v>41</v>
      </c>
      <c r="C133" s="81" t="s">
        <v>17</v>
      </c>
      <c r="D133" s="281">
        <v>400</v>
      </c>
      <c r="E133" s="282">
        <v>1</v>
      </c>
      <c r="F133" s="283">
        <v>1</v>
      </c>
      <c r="G133" s="284">
        <f>+D133*E133*F133</f>
        <v>400</v>
      </c>
      <c r="H133" s="426"/>
      <c r="I133" s="412"/>
      <c r="J133" s="182"/>
    </row>
    <row r="134" spans="1:10" s="3" customFormat="1" ht="15.75" customHeight="1">
      <c r="A134" s="26">
        <v>32200</v>
      </c>
      <c r="B134" s="9" t="s">
        <v>113</v>
      </c>
      <c r="C134" s="9"/>
      <c r="D134" s="285"/>
      <c r="E134" s="286"/>
      <c r="F134" s="145"/>
      <c r="G134" s="147"/>
      <c r="H134" s="175"/>
      <c r="I134" s="171"/>
      <c r="J134" s="262">
        <f>SUM(G135:G138)</f>
        <v>11465</v>
      </c>
    </row>
    <row r="135" spans="1:10" ht="12" customHeight="1">
      <c r="A135" s="35"/>
      <c r="B135" s="74" t="s">
        <v>60</v>
      </c>
      <c r="C135" s="74" t="s">
        <v>1</v>
      </c>
      <c r="D135" s="101">
        <v>5</v>
      </c>
      <c r="E135" s="386">
        <v>200</v>
      </c>
      <c r="F135" s="158">
        <v>1</v>
      </c>
      <c r="G135" s="160">
        <f t="shared" ref="G135:G138" si="13">+D135*E135*F135</f>
        <v>1000</v>
      </c>
      <c r="H135" s="425">
        <f>SUM(G135:G138)</f>
        <v>11465</v>
      </c>
      <c r="I135" s="411">
        <v>9045</v>
      </c>
      <c r="J135" s="179"/>
    </row>
    <row r="136" spans="1:10" ht="12" customHeight="1">
      <c r="A136" s="35"/>
      <c r="B136" s="61" t="s">
        <v>151</v>
      </c>
      <c r="C136" s="74" t="s">
        <v>13</v>
      </c>
      <c r="D136" s="101">
        <v>3.8</v>
      </c>
      <c r="E136" s="386">
        <v>1500</v>
      </c>
      <c r="F136" s="158">
        <v>1</v>
      </c>
      <c r="G136" s="160">
        <f t="shared" si="13"/>
        <v>5700</v>
      </c>
      <c r="H136" s="426"/>
      <c r="I136" s="412"/>
      <c r="J136" s="182"/>
    </row>
    <row r="137" spans="1:10" ht="12" customHeight="1">
      <c r="A137" s="35"/>
      <c r="B137" s="53" t="s">
        <v>61</v>
      </c>
      <c r="C137" s="74" t="s">
        <v>13</v>
      </c>
      <c r="D137" s="101">
        <v>20</v>
      </c>
      <c r="E137" s="386">
        <v>50</v>
      </c>
      <c r="F137" s="158">
        <v>1</v>
      </c>
      <c r="G137" s="160">
        <f t="shared" si="13"/>
        <v>1000</v>
      </c>
      <c r="H137" s="426"/>
      <c r="I137" s="412"/>
      <c r="J137" s="182"/>
    </row>
    <row r="138" spans="1:10" ht="12" customHeight="1" thickBot="1">
      <c r="A138" s="35"/>
      <c r="B138" s="82" t="s">
        <v>43</v>
      </c>
      <c r="C138" s="74" t="s">
        <v>13</v>
      </c>
      <c r="D138" s="101">
        <v>7.5</v>
      </c>
      <c r="E138" s="386">
        <v>502</v>
      </c>
      <c r="F138" s="158">
        <v>1</v>
      </c>
      <c r="G138" s="160">
        <f t="shared" si="13"/>
        <v>3765</v>
      </c>
      <c r="H138" s="426"/>
      <c r="I138" s="412"/>
      <c r="J138" s="182"/>
    </row>
    <row r="139" spans="1:10" ht="15" customHeight="1" thickBot="1">
      <c r="A139" s="30">
        <v>33000</v>
      </c>
      <c r="B139" s="83" t="s">
        <v>131</v>
      </c>
      <c r="C139" s="80"/>
      <c r="D139" s="287"/>
      <c r="E139" s="288"/>
      <c r="F139" s="168"/>
      <c r="G139" s="169"/>
      <c r="H139" s="289"/>
      <c r="I139" s="171"/>
      <c r="J139" s="172"/>
    </row>
    <row r="140" spans="1:10" ht="12" customHeight="1">
      <c r="A140" s="26">
        <v>33200</v>
      </c>
      <c r="B140" s="9" t="s">
        <v>114</v>
      </c>
      <c r="C140" s="9"/>
      <c r="D140" s="285"/>
      <c r="E140" s="286"/>
      <c r="F140" s="145"/>
      <c r="G140" s="147"/>
      <c r="H140" s="148"/>
      <c r="I140" s="149"/>
      <c r="J140" s="187">
        <f>SUM(G141:G146)</f>
        <v>233913</v>
      </c>
    </row>
    <row r="141" spans="1:10" ht="12" customHeight="1">
      <c r="A141" s="35"/>
      <c r="B141" s="74" t="s">
        <v>62</v>
      </c>
      <c r="C141" s="61" t="s">
        <v>13</v>
      </c>
      <c r="D141" s="101">
        <v>120</v>
      </c>
      <c r="E141" s="386">
        <v>335</v>
      </c>
      <c r="F141" s="158">
        <v>1</v>
      </c>
      <c r="G141" s="160">
        <f t="shared" ref="G141" si="14">+D141*E141*F141</f>
        <v>40200</v>
      </c>
      <c r="H141" s="425">
        <f>SUM(G141:G146)</f>
        <v>233913</v>
      </c>
      <c r="I141" s="411">
        <v>341727</v>
      </c>
      <c r="J141" s="179"/>
    </row>
    <row r="142" spans="1:10" ht="12" customHeight="1">
      <c r="A142" s="35"/>
      <c r="B142" s="74" t="s">
        <v>152</v>
      </c>
      <c r="C142" s="61" t="s">
        <v>13</v>
      </c>
      <c r="D142" s="101">
        <v>150</v>
      </c>
      <c r="E142" s="386">
        <f>+E141</f>
        <v>335</v>
      </c>
      <c r="F142" s="158">
        <v>1</v>
      </c>
      <c r="G142" s="160">
        <f>+F142*E142*D142</f>
        <v>50250</v>
      </c>
      <c r="H142" s="426"/>
      <c r="I142" s="412"/>
      <c r="J142" s="182"/>
    </row>
    <row r="143" spans="1:10" ht="12" customHeight="1">
      <c r="A143" s="35"/>
      <c r="B143" s="74" t="s">
        <v>153</v>
      </c>
      <c r="C143" s="61" t="s">
        <v>13</v>
      </c>
      <c r="D143" s="101">
        <v>120</v>
      </c>
      <c r="E143" s="386">
        <v>493</v>
      </c>
      <c r="F143" s="158">
        <v>1</v>
      </c>
      <c r="G143" s="160">
        <f t="shared" ref="G143:G146" si="15">+D143*E143*F143</f>
        <v>59160</v>
      </c>
      <c r="H143" s="426"/>
      <c r="I143" s="412"/>
      <c r="J143" s="182"/>
    </row>
    <row r="144" spans="1:10" ht="12" customHeight="1">
      <c r="A144" s="35"/>
      <c r="B144" s="74" t="s">
        <v>63</v>
      </c>
      <c r="C144" s="61" t="s">
        <v>13</v>
      </c>
      <c r="D144" s="101">
        <v>31</v>
      </c>
      <c r="E144" s="386">
        <f>+E143</f>
        <v>493</v>
      </c>
      <c r="F144" s="158">
        <v>1</v>
      </c>
      <c r="G144" s="160">
        <f t="shared" si="15"/>
        <v>15283</v>
      </c>
      <c r="H144" s="426"/>
      <c r="I144" s="412"/>
      <c r="J144" s="182"/>
    </row>
    <row r="145" spans="1:10" ht="12" customHeight="1">
      <c r="A145" s="35"/>
      <c r="B145" s="61" t="s">
        <v>64</v>
      </c>
      <c r="C145" s="61" t="s">
        <v>13</v>
      </c>
      <c r="D145" s="101">
        <v>80</v>
      </c>
      <c r="E145" s="386">
        <f>+E144</f>
        <v>493</v>
      </c>
      <c r="F145" s="180">
        <v>1</v>
      </c>
      <c r="G145" s="181">
        <f t="shared" si="15"/>
        <v>39440</v>
      </c>
      <c r="H145" s="426"/>
      <c r="I145" s="412"/>
      <c r="J145" s="182"/>
    </row>
    <row r="146" spans="1:10" ht="12" customHeight="1">
      <c r="A146" s="35"/>
      <c r="B146" s="74" t="s">
        <v>65</v>
      </c>
      <c r="C146" s="61" t="s">
        <v>13</v>
      </c>
      <c r="D146" s="101">
        <v>60</v>
      </c>
      <c r="E146" s="386">
        <f>+E143</f>
        <v>493</v>
      </c>
      <c r="F146" s="158">
        <v>1</v>
      </c>
      <c r="G146" s="160">
        <f t="shared" si="15"/>
        <v>29580</v>
      </c>
      <c r="H146" s="429"/>
      <c r="I146" s="430"/>
      <c r="J146" s="185"/>
    </row>
    <row r="147" spans="1:10" ht="12" customHeight="1">
      <c r="A147" s="26">
        <v>33400</v>
      </c>
      <c r="B147" s="9" t="s">
        <v>90</v>
      </c>
      <c r="C147" s="9"/>
      <c r="D147" s="285"/>
      <c r="E147" s="286"/>
      <c r="F147" s="145"/>
      <c r="G147" s="147"/>
      <c r="H147" s="175"/>
      <c r="I147" s="290"/>
      <c r="J147" s="187">
        <f>+G148</f>
        <v>50000</v>
      </c>
    </row>
    <row r="148" spans="1:10" ht="12" customHeight="1">
      <c r="A148" s="25"/>
      <c r="B148" s="84" t="s">
        <v>48</v>
      </c>
      <c r="C148" s="84" t="s">
        <v>47</v>
      </c>
      <c r="D148" s="291">
        <v>200</v>
      </c>
      <c r="E148" s="292">
        <v>250</v>
      </c>
      <c r="F148" s="139">
        <v>1</v>
      </c>
      <c r="G148" s="141">
        <f t="shared" ref="G148:G159" si="16">+D148*E148*F148</f>
        <v>50000</v>
      </c>
      <c r="H148" s="142">
        <f>SUM(G148)</f>
        <v>50000</v>
      </c>
      <c r="I148" s="96">
        <v>21800</v>
      </c>
      <c r="J148" s="227"/>
    </row>
    <row r="149" spans="1:10" ht="12" customHeight="1">
      <c r="A149" s="41">
        <v>34110</v>
      </c>
      <c r="B149" s="85" t="s">
        <v>115</v>
      </c>
      <c r="C149" s="85"/>
      <c r="D149" s="293"/>
      <c r="E149" s="294"/>
      <c r="F149" s="295"/>
      <c r="G149" s="296"/>
      <c r="H149" s="148"/>
      <c r="I149" s="207"/>
      <c r="J149" s="187">
        <f>SUM(G150:G153)</f>
        <v>259462.50000000003</v>
      </c>
    </row>
    <row r="150" spans="1:10" ht="13.9" customHeight="1">
      <c r="A150" s="35"/>
      <c r="B150" s="61" t="s">
        <v>79</v>
      </c>
      <c r="C150" s="61" t="s">
        <v>78</v>
      </c>
      <c r="D150" s="101">
        <v>3.74</v>
      </c>
      <c r="E150" s="386">
        <v>13</v>
      </c>
      <c r="F150" s="237">
        <f>25*75</f>
        <v>1875</v>
      </c>
      <c r="G150" s="160">
        <f t="shared" ref="G150:G153" si="17">+D150*E150*F150</f>
        <v>91162.500000000015</v>
      </c>
      <c r="H150" s="431">
        <f>SUM(G150:G153)</f>
        <v>259462.50000000003</v>
      </c>
      <c r="I150" s="297"/>
      <c r="J150" s="179"/>
    </row>
    <row r="151" spans="1:10" ht="13.9" customHeight="1">
      <c r="A151" s="35"/>
      <c r="B151" s="61" t="s">
        <v>79</v>
      </c>
      <c r="C151" s="61" t="s">
        <v>78</v>
      </c>
      <c r="D151" s="101">
        <v>3.74</v>
      </c>
      <c r="E151" s="386">
        <v>23</v>
      </c>
      <c r="F151" s="237">
        <f>25*60</f>
        <v>1500</v>
      </c>
      <c r="G151" s="160">
        <f t="shared" si="17"/>
        <v>129030.00000000001</v>
      </c>
      <c r="H151" s="432"/>
      <c r="I151" s="298"/>
      <c r="J151" s="299"/>
    </row>
    <row r="152" spans="1:10" ht="12" customHeight="1">
      <c r="A152" s="35"/>
      <c r="B152" s="61" t="s">
        <v>79</v>
      </c>
      <c r="C152" s="61" t="s">
        <v>78</v>
      </c>
      <c r="D152" s="101">
        <v>3.74</v>
      </c>
      <c r="E152" s="386">
        <v>4</v>
      </c>
      <c r="F152" s="237">
        <f>25*75</f>
        <v>1875</v>
      </c>
      <c r="G152" s="160">
        <f t="shared" si="17"/>
        <v>28050</v>
      </c>
      <c r="H152" s="433"/>
      <c r="I152" s="300"/>
      <c r="J152" s="182"/>
    </row>
    <row r="153" spans="1:10" s="4" customFormat="1" ht="12" customHeight="1" thickBot="1">
      <c r="A153" s="35"/>
      <c r="B153" s="61" t="s">
        <v>80</v>
      </c>
      <c r="C153" s="61" t="s">
        <v>78</v>
      </c>
      <c r="D153" s="101">
        <v>3.74</v>
      </c>
      <c r="E153" s="386">
        <v>2</v>
      </c>
      <c r="F153" s="237">
        <v>1500</v>
      </c>
      <c r="G153" s="160">
        <f t="shared" si="17"/>
        <v>11220</v>
      </c>
      <c r="H153" s="434"/>
      <c r="I153" s="301"/>
      <c r="J153" s="302"/>
    </row>
    <row r="154" spans="1:10" s="4" customFormat="1" ht="16.5" customHeight="1" thickBot="1">
      <c r="A154" s="42">
        <v>34000</v>
      </c>
      <c r="B154" s="86" t="s">
        <v>132</v>
      </c>
      <c r="C154" s="80"/>
      <c r="D154" s="287"/>
      <c r="E154" s="288"/>
      <c r="F154" s="168"/>
      <c r="G154" s="169"/>
      <c r="H154" s="303"/>
      <c r="I154" s="304"/>
      <c r="J154" s="305"/>
    </row>
    <row r="155" spans="1:10" s="4" customFormat="1" ht="20.25" customHeight="1">
      <c r="A155" s="31">
        <v>34200</v>
      </c>
      <c r="B155" s="69" t="s">
        <v>116</v>
      </c>
      <c r="C155" s="69"/>
      <c r="D155" s="274"/>
      <c r="E155" s="275"/>
      <c r="F155" s="306"/>
      <c r="G155" s="174"/>
      <c r="H155" s="303"/>
      <c r="I155" s="307"/>
      <c r="J155" s="308">
        <f>SUM(G156:G157)</f>
        <v>70000</v>
      </c>
    </row>
    <row r="156" spans="1:10" s="4" customFormat="1" ht="12" customHeight="1">
      <c r="A156" s="28"/>
      <c r="B156" s="8" t="s">
        <v>66</v>
      </c>
      <c r="C156" s="8" t="s">
        <v>13</v>
      </c>
      <c r="D156" s="101">
        <v>100</v>
      </c>
      <c r="E156" s="386">
        <v>500</v>
      </c>
      <c r="F156" s="385">
        <v>1</v>
      </c>
      <c r="G156" s="389">
        <f t="shared" ref="G156:G157" si="18">+D156*E156*F156</f>
        <v>50000</v>
      </c>
      <c r="H156" s="425">
        <f>SUM(G156:G157)</f>
        <v>70000</v>
      </c>
      <c r="I156" s="435">
        <v>75680</v>
      </c>
      <c r="J156" s="309"/>
    </row>
    <row r="157" spans="1:10" s="4" customFormat="1" ht="12" customHeight="1">
      <c r="A157" s="43"/>
      <c r="B157" s="78" t="s">
        <v>72</v>
      </c>
      <c r="C157" s="78" t="s">
        <v>13</v>
      </c>
      <c r="D157" s="310">
        <v>100</v>
      </c>
      <c r="E157" s="311">
        <v>200</v>
      </c>
      <c r="F157" s="312">
        <v>1</v>
      </c>
      <c r="G157" s="313">
        <f t="shared" si="18"/>
        <v>20000</v>
      </c>
      <c r="H157" s="426"/>
      <c r="I157" s="436"/>
      <c r="J157" s="314"/>
    </row>
    <row r="158" spans="1:10" ht="12" customHeight="1">
      <c r="A158" s="44">
        <v>34400</v>
      </c>
      <c r="B158" s="87" t="s">
        <v>97</v>
      </c>
      <c r="C158" s="87"/>
      <c r="D158" s="315"/>
      <c r="E158" s="316"/>
      <c r="F158" s="317"/>
      <c r="G158" s="318"/>
      <c r="H158" s="376"/>
      <c r="I158" s="379"/>
      <c r="J158" s="320">
        <f>+G159</f>
        <v>50000</v>
      </c>
    </row>
    <row r="159" spans="1:10" ht="12" customHeight="1" thickBot="1">
      <c r="A159" s="29"/>
      <c r="B159" s="88" t="s">
        <v>96</v>
      </c>
      <c r="C159" s="88" t="s">
        <v>13</v>
      </c>
      <c r="D159" s="321">
        <v>250</v>
      </c>
      <c r="E159" s="322">
        <v>200</v>
      </c>
      <c r="F159" s="323">
        <v>1</v>
      </c>
      <c r="G159" s="324">
        <f t="shared" si="16"/>
        <v>50000</v>
      </c>
      <c r="H159" s="289"/>
      <c r="I159" s="325"/>
      <c r="J159" s="227"/>
    </row>
    <row r="160" spans="1:10" ht="12" customHeight="1" thickBot="1">
      <c r="A160" s="30">
        <v>39000</v>
      </c>
      <c r="B160" s="89" t="s">
        <v>133</v>
      </c>
      <c r="C160" s="80"/>
      <c r="D160" s="287"/>
      <c r="E160" s="288"/>
      <c r="F160" s="168"/>
      <c r="G160" s="169"/>
      <c r="H160" s="175"/>
      <c r="I160" s="190"/>
      <c r="J160" s="172"/>
    </row>
    <row r="161" spans="1:10" ht="12" customHeight="1">
      <c r="A161" s="31">
        <v>39500</v>
      </c>
      <c r="B161" s="90" t="s">
        <v>117</v>
      </c>
      <c r="C161" s="90"/>
      <c r="D161" s="326"/>
      <c r="E161" s="327"/>
      <c r="F161" s="328"/>
      <c r="G161" s="329"/>
      <c r="H161" s="175"/>
      <c r="I161" s="190"/>
      <c r="J161" s="176">
        <f>SUM(G162:G181)</f>
        <v>40762</v>
      </c>
    </row>
    <row r="162" spans="1:10" ht="12" customHeight="1">
      <c r="A162" s="35"/>
      <c r="B162" s="61" t="s">
        <v>67</v>
      </c>
      <c r="C162" s="61" t="s">
        <v>13</v>
      </c>
      <c r="D162" s="101">
        <v>12</v>
      </c>
      <c r="E162" s="386">
        <v>30</v>
      </c>
      <c r="F162" s="180">
        <v>1</v>
      </c>
      <c r="G162" s="181">
        <f t="shared" ref="G162:G181" si="19">+D162*E162*F162</f>
        <v>360</v>
      </c>
      <c r="H162" s="437">
        <f>SUM(G162:G181)</f>
        <v>40762</v>
      </c>
      <c r="I162" s="439">
        <v>168202</v>
      </c>
      <c r="J162" s="179"/>
    </row>
    <row r="163" spans="1:10" ht="12" customHeight="1">
      <c r="A163" s="35"/>
      <c r="B163" s="61" t="s">
        <v>154</v>
      </c>
      <c r="C163" s="61" t="s">
        <v>13</v>
      </c>
      <c r="D163" s="101">
        <v>6</v>
      </c>
      <c r="E163" s="386">
        <v>600</v>
      </c>
      <c r="F163" s="180">
        <v>1</v>
      </c>
      <c r="G163" s="181">
        <f t="shared" si="19"/>
        <v>3600</v>
      </c>
      <c r="H163" s="438"/>
      <c r="I163" s="440"/>
      <c r="J163" s="182"/>
    </row>
    <row r="164" spans="1:10" s="2" customFormat="1" ht="12" customHeight="1">
      <c r="A164" s="35"/>
      <c r="B164" s="74" t="s">
        <v>181</v>
      </c>
      <c r="C164" s="61" t="s">
        <v>13</v>
      </c>
      <c r="D164" s="101">
        <v>25</v>
      </c>
      <c r="E164" s="386">
        <v>85</v>
      </c>
      <c r="F164" s="158">
        <v>1</v>
      </c>
      <c r="G164" s="160">
        <f t="shared" si="19"/>
        <v>2125</v>
      </c>
      <c r="H164" s="438"/>
      <c r="I164" s="440"/>
      <c r="J164" s="330"/>
    </row>
    <row r="165" spans="1:10" s="2" customFormat="1" ht="12" customHeight="1">
      <c r="A165" s="35"/>
      <c r="B165" s="74" t="s">
        <v>68</v>
      </c>
      <c r="C165" s="61" t="s">
        <v>13</v>
      </c>
      <c r="D165" s="101">
        <v>12</v>
      </c>
      <c r="E165" s="386">
        <v>10</v>
      </c>
      <c r="F165" s="158">
        <v>1</v>
      </c>
      <c r="G165" s="160">
        <f t="shared" si="19"/>
        <v>120</v>
      </c>
      <c r="H165" s="438"/>
      <c r="I165" s="440"/>
      <c r="J165" s="330"/>
    </row>
    <row r="166" spans="1:10" s="2" customFormat="1" ht="12" customHeight="1">
      <c r="A166" s="35"/>
      <c r="B166" s="74" t="s">
        <v>69</v>
      </c>
      <c r="C166" s="61" t="s">
        <v>13</v>
      </c>
      <c r="D166" s="101">
        <v>12</v>
      </c>
      <c r="E166" s="386">
        <v>20</v>
      </c>
      <c r="F166" s="158">
        <v>1</v>
      </c>
      <c r="G166" s="160">
        <f t="shared" si="19"/>
        <v>240</v>
      </c>
      <c r="H166" s="438"/>
      <c r="I166" s="440"/>
      <c r="J166" s="330"/>
    </row>
    <row r="167" spans="1:10" ht="12" customHeight="1">
      <c r="A167" s="35"/>
      <c r="B167" s="74" t="s">
        <v>70</v>
      </c>
      <c r="C167" s="61" t="s">
        <v>13</v>
      </c>
      <c r="D167" s="101">
        <v>5</v>
      </c>
      <c r="E167" s="386">
        <v>50</v>
      </c>
      <c r="F167" s="158">
        <v>1</v>
      </c>
      <c r="G167" s="160">
        <f t="shared" si="19"/>
        <v>250</v>
      </c>
      <c r="H167" s="438"/>
      <c r="I167" s="440"/>
      <c r="J167" s="182"/>
    </row>
    <row r="168" spans="1:10" ht="12" customHeight="1">
      <c r="A168" s="35"/>
      <c r="B168" s="74" t="s">
        <v>155</v>
      </c>
      <c r="C168" s="61" t="s">
        <v>13</v>
      </c>
      <c r="D168" s="101">
        <v>8</v>
      </c>
      <c r="E168" s="386">
        <v>30</v>
      </c>
      <c r="F168" s="158">
        <v>1</v>
      </c>
      <c r="G168" s="160">
        <f t="shared" si="19"/>
        <v>240</v>
      </c>
      <c r="H168" s="438"/>
      <c r="I168" s="440"/>
      <c r="J168" s="182"/>
    </row>
    <row r="169" spans="1:10" ht="12" customHeight="1">
      <c r="A169" s="35"/>
      <c r="B169" s="74" t="s">
        <v>44</v>
      </c>
      <c r="C169" s="61" t="s">
        <v>13</v>
      </c>
      <c r="D169" s="101">
        <v>3.5</v>
      </c>
      <c r="E169" s="386">
        <v>522</v>
      </c>
      <c r="F169" s="158">
        <v>1</v>
      </c>
      <c r="G169" s="160">
        <f t="shared" si="19"/>
        <v>1827</v>
      </c>
      <c r="H169" s="438"/>
      <c r="I169" s="440"/>
      <c r="J169" s="182"/>
    </row>
    <row r="170" spans="1:10" ht="12" customHeight="1">
      <c r="A170" s="35"/>
      <c r="B170" s="8" t="s">
        <v>32</v>
      </c>
      <c r="C170" s="427" t="s">
        <v>18</v>
      </c>
      <c r="D170" s="413">
        <v>5500</v>
      </c>
      <c r="E170" s="428">
        <v>2</v>
      </c>
      <c r="F170" s="441">
        <v>1</v>
      </c>
      <c r="G170" s="442">
        <f t="shared" si="19"/>
        <v>11000</v>
      </c>
      <c r="H170" s="438"/>
      <c r="I170" s="440"/>
      <c r="J170" s="182"/>
    </row>
    <row r="171" spans="1:10" ht="12" customHeight="1">
      <c r="A171" s="35"/>
      <c r="B171" s="8" t="s">
        <v>33</v>
      </c>
      <c r="C171" s="427"/>
      <c r="D171" s="413"/>
      <c r="E171" s="428"/>
      <c r="F171" s="441"/>
      <c r="G171" s="442">
        <f t="shared" si="19"/>
        <v>0</v>
      </c>
      <c r="H171" s="438"/>
      <c r="I171" s="440"/>
      <c r="J171" s="182"/>
    </row>
    <row r="172" spans="1:10" ht="12" customHeight="1">
      <c r="A172" s="35"/>
      <c r="B172" s="8" t="s">
        <v>34</v>
      </c>
      <c r="C172" s="427"/>
      <c r="D172" s="413"/>
      <c r="E172" s="428"/>
      <c r="F172" s="441"/>
      <c r="G172" s="442">
        <f t="shared" si="19"/>
        <v>0</v>
      </c>
      <c r="H172" s="438"/>
      <c r="I172" s="440"/>
      <c r="J172" s="182"/>
    </row>
    <row r="173" spans="1:10" ht="12" customHeight="1">
      <c r="A173" s="35"/>
      <c r="B173" s="8" t="s">
        <v>35</v>
      </c>
      <c r="C173" s="427"/>
      <c r="D173" s="413"/>
      <c r="E173" s="428"/>
      <c r="F173" s="441"/>
      <c r="G173" s="442">
        <f t="shared" si="19"/>
        <v>0</v>
      </c>
      <c r="H173" s="438"/>
      <c r="I173" s="440"/>
      <c r="J173" s="182"/>
    </row>
    <row r="174" spans="1:10" ht="12" customHeight="1">
      <c r="A174" s="35"/>
      <c r="B174" s="8" t="s">
        <v>36</v>
      </c>
      <c r="C174" s="427" t="s">
        <v>16</v>
      </c>
      <c r="D174" s="413">
        <v>6000</v>
      </c>
      <c r="E174" s="428">
        <v>1</v>
      </c>
      <c r="F174" s="413">
        <v>1</v>
      </c>
      <c r="G174" s="414">
        <f>+D174*E174*F174</f>
        <v>6000</v>
      </c>
      <c r="H174" s="438"/>
      <c r="I174" s="440"/>
      <c r="J174" s="182"/>
    </row>
    <row r="175" spans="1:10" ht="12" customHeight="1">
      <c r="A175" s="35"/>
      <c r="B175" s="8" t="s">
        <v>37</v>
      </c>
      <c r="C175" s="427"/>
      <c r="D175" s="413"/>
      <c r="E175" s="428"/>
      <c r="F175" s="413"/>
      <c r="G175" s="414"/>
      <c r="H175" s="438"/>
      <c r="I175" s="440"/>
      <c r="J175" s="182"/>
    </row>
    <row r="176" spans="1:10" ht="12" customHeight="1">
      <c r="A176" s="35"/>
      <c r="B176" s="8" t="s">
        <v>38</v>
      </c>
      <c r="C176" s="427"/>
      <c r="D176" s="413"/>
      <c r="E176" s="428"/>
      <c r="F176" s="413"/>
      <c r="G176" s="414"/>
      <c r="H176" s="438"/>
      <c r="I176" s="440"/>
      <c r="J176" s="182"/>
    </row>
    <row r="177" spans="1:10" ht="12" customHeight="1">
      <c r="A177" s="35"/>
      <c r="B177" s="8" t="s">
        <v>39</v>
      </c>
      <c r="C177" s="427"/>
      <c r="D177" s="413"/>
      <c r="E177" s="428"/>
      <c r="F177" s="413"/>
      <c r="G177" s="414"/>
      <c r="H177" s="438"/>
      <c r="I177" s="440"/>
      <c r="J177" s="182"/>
    </row>
    <row r="178" spans="1:10" ht="12" customHeight="1">
      <c r="A178" s="35"/>
      <c r="B178" s="8" t="s">
        <v>40</v>
      </c>
      <c r="C178" s="427"/>
      <c r="D178" s="413"/>
      <c r="E178" s="428"/>
      <c r="F178" s="413"/>
      <c r="G178" s="414"/>
      <c r="H178" s="438"/>
      <c r="I178" s="440"/>
      <c r="J178" s="406"/>
    </row>
    <row r="179" spans="1:10" ht="12" customHeight="1">
      <c r="A179" s="35"/>
      <c r="B179" s="8" t="s">
        <v>42</v>
      </c>
      <c r="C179" s="8" t="s">
        <v>13</v>
      </c>
      <c r="D179" s="101">
        <v>1500</v>
      </c>
      <c r="E179" s="386">
        <v>3</v>
      </c>
      <c r="F179" s="387">
        <v>1</v>
      </c>
      <c r="G179" s="332">
        <f t="shared" si="19"/>
        <v>4500</v>
      </c>
      <c r="H179" s="438"/>
      <c r="I179" s="440"/>
      <c r="J179" s="407"/>
    </row>
    <row r="180" spans="1:10" ht="12" customHeight="1">
      <c r="A180" s="35"/>
      <c r="B180" s="8" t="s">
        <v>75</v>
      </c>
      <c r="C180" s="8" t="s">
        <v>13</v>
      </c>
      <c r="D180" s="101">
        <v>1500</v>
      </c>
      <c r="E180" s="386">
        <v>3</v>
      </c>
      <c r="F180" s="387">
        <v>1</v>
      </c>
      <c r="G180" s="332">
        <f t="shared" si="19"/>
        <v>4500</v>
      </c>
      <c r="H180" s="438"/>
      <c r="I180" s="440"/>
      <c r="J180" s="407"/>
    </row>
    <row r="181" spans="1:10" ht="12" customHeight="1">
      <c r="A181" s="36"/>
      <c r="B181" s="81" t="s">
        <v>49</v>
      </c>
      <c r="C181" s="81" t="s">
        <v>13</v>
      </c>
      <c r="D181" s="281">
        <v>1500</v>
      </c>
      <c r="E181" s="282">
        <v>4</v>
      </c>
      <c r="F181" s="333">
        <v>1</v>
      </c>
      <c r="G181" s="334">
        <f t="shared" si="19"/>
        <v>6000</v>
      </c>
      <c r="H181" s="438"/>
      <c r="I181" s="440"/>
      <c r="J181" s="408"/>
    </row>
    <row r="182" spans="1:10" ht="12" customHeight="1">
      <c r="A182" s="26">
        <v>39700</v>
      </c>
      <c r="B182" s="9" t="s">
        <v>87</v>
      </c>
      <c r="C182" s="9"/>
      <c r="D182" s="285"/>
      <c r="E182" s="286"/>
      <c r="F182" s="9"/>
      <c r="G182" s="335"/>
      <c r="H182" s="336"/>
      <c r="I182" s="337"/>
      <c r="J182" s="187">
        <f>SUM(G183:G184)</f>
        <v>33500</v>
      </c>
    </row>
    <row r="183" spans="1:10" ht="12" customHeight="1">
      <c r="A183" s="45"/>
      <c r="B183" s="91" t="s">
        <v>73</v>
      </c>
      <c r="C183" s="164" t="s">
        <v>13</v>
      </c>
      <c r="D183" s="101">
        <v>50</v>
      </c>
      <c r="E183" s="386">
        <v>335</v>
      </c>
      <c r="F183" s="158">
        <v>1</v>
      </c>
      <c r="G183" s="160">
        <f>+D183*E183*F183</f>
        <v>16750</v>
      </c>
      <c r="H183" s="409">
        <f>SUM(G183:G184)</f>
        <v>33500</v>
      </c>
      <c r="I183" s="411">
        <v>35266</v>
      </c>
      <c r="J183" s="179"/>
    </row>
    <row r="184" spans="1:10" ht="12" customHeight="1" thickBot="1">
      <c r="A184" s="35"/>
      <c r="B184" s="61" t="s">
        <v>156</v>
      </c>
      <c r="C184" s="61" t="s">
        <v>13</v>
      </c>
      <c r="D184" s="101">
        <v>25</v>
      </c>
      <c r="E184" s="386">
        <f>+E183*2</f>
        <v>670</v>
      </c>
      <c r="F184" s="158">
        <v>1</v>
      </c>
      <c r="G184" s="160">
        <f>+D184*E184*F184</f>
        <v>16750</v>
      </c>
      <c r="H184" s="410"/>
      <c r="I184" s="412"/>
      <c r="J184" s="182"/>
    </row>
    <row r="185" spans="1:10" ht="12" customHeight="1" thickBot="1">
      <c r="A185" s="38">
        <v>43120</v>
      </c>
      <c r="B185" s="76" t="s">
        <v>179</v>
      </c>
      <c r="C185" s="76"/>
      <c r="D185" s="250"/>
      <c r="E185" s="251"/>
      <c r="F185" s="252"/>
      <c r="G185" s="253"/>
      <c r="H185" s="351"/>
      <c r="I185" s="352"/>
      <c r="J185" s="353">
        <f>SUM(G186:G186)</f>
        <v>860000</v>
      </c>
    </row>
    <row r="186" spans="1:10" ht="12" customHeight="1" thickBot="1">
      <c r="A186" s="32"/>
      <c r="B186" s="92" t="s">
        <v>158</v>
      </c>
      <c r="C186" s="92" t="s">
        <v>13</v>
      </c>
      <c r="D186" s="338">
        <v>4300</v>
      </c>
      <c r="E186" s="339">
        <v>200</v>
      </c>
      <c r="F186" s="338">
        <v>1</v>
      </c>
      <c r="G186" s="340">
        <f t="shared" ref="G186:G190" si="20">+D186*E186*F186</f>
        <v>860000</v>
      </c>
      <c r="H186" s="388">
        <f>SUM(G186:G186)</f>
        <v>860000</v>
      </c>
      <c r="I186" s="342">
        <v>936500</v>
      </c>
      <c r="J186" s="179"/>
    </row>
    <row r="187" spans="1:10" ht="12" hidden="1" customHeight="1">
      <c r="A187" s="44"/>
      <c r="B187" s="93"/>
      <c r="C187" s="87"/>
      <c r="D187" s="315"/>
      <c r="E187" s="316"/>
      <c r="F187" s="317"/>
      <c r="G187" s="343">
        <f>SUM(G188:G192)</f>
        <v>0</v>
      </c>
      <c r="H187" s="344"/>
      <c r="I187" s="345"/>
      <c r="J187" s="227"/>
    </row>
    <row r="188" spans="1:10" ht="12" hidden="1" customHeight="1">
      <c r="A188" s="28">
        <v>43120</v>
      </c>
      <c r="B188" s="78" t="s">
        <v>50</v>
      </c>
      <c r="C188" s="8" t="s">
        <v>2</v>
      </c>
      <c r="D188" s="346"/>
      <c r="E188" s="347">
        <v>1</v>
      </c>
      <c r="F188" s="248">
        <v>1</v>
      </c>
      <c r="G188" s="348">
        <f t="shared" si="20"/>
        <v>0</v>
      </c>
      <c r="H188" s="415">
        <f>SUM(G188:G191)</f>
        <v>0</v>
      </c>
      <c r="I188" s="418">
        <v>2749000</v>
      </c>
      <c r="J188" s="227"/>
    </row>
    <row r="189" spans="1:10" ht="12" hidden="1" customHeight="1">
      <c r="A189" s="28">
        <v>43120</v>
      </c>
      <c r="B189" s="78" t="s">
        <v>82</v>
      </c>
      <c r="C189" s="8" t="s">
        <v>2</v>
      </c>
      <c r="D189" s="346"/>
      <c r="E189" s="347">
        <v>31</v>
      </c>
      <c r="F189" s="248">
        <v>1</v>
      </c>
      <c r="G189" s="348">
        <f t="shared" si="20"/>
        <v>0</v>
      </c>
      <c r="H189" s="416"/>
      <c r="I189" s="419"/>
      <c r="J189" s="227"/>
    </row>
    <row r="190" spans="1:10" ht="12" hidden="1" customHeight="1">
      <c r="A190" s="28">
        <v>43120</v>
      </c>
      <c r="B190" s="78" t="s">
        <v>95</v>
      </c>
      <c r="C190" s="8" t="s">
        <v>2</v>
      </c>
      <c r="D190" s="346"/>
      <c r="E190" s="347">
        <v>9</v>
      </c>
      <c r="F190" s="248">
        <v>1</v>
      </c>
      <c r="G190" s="348">
        <f t="shared" si="20"/>
        <v>0</v>
      </c>
      <c r="H190" s="416"/>
      <c r="I190" s="419"/>
      <c r="J190" s="227"/>
    </row>
    <row r="191" spans="1:10" ht="12" hidden="1" customHeight="1">
      <c r="A191" s="28">
        <v>43120</v>
      </c>
      <c r="B191" s="8" t="s">
        <v>102</v>
      </c>
      <c r="C191" s="8" t="s">
        <v>2</v>
      </c>
      <c r="D191" s="346"/>
      <c r="E191" s="347">
        <v>9</v>
      </c>
      <c r="F191" s="248">
        <v>1</v>
      </c>
      <c r="G191" s="348">
        <f>+D191*E191*F191</f>
        <v>0</v>
      </c>
      <c r="H191" s="417"/>
      <c r="I191" s="420"/>
      <c r="J191" s="227"/>
    </row>
    <row r="192" spans="1:10" ht="12" hidden="1" customHeight="1">
      <c r="A192" s="43">
        <v>43120</v>
      </c>
      <c r="B192" s="78" t="s">
        <v>103</v>
      </c>
      <c r="C192" s="78" t="s">
        <v>2</v>
      </c>
      <c r="D192" s="263"/>
      <c r="E192" s="264">
        <v>1</v>
      </c>
      <c r="F192" s="349">
        <v>1</v>
      </c>
      <c r="G192" s="350">
        <f>+D192*E192*F192</f>
        <v>0</v>
      </c>
      <c r="H192" s="170"/>
      <c r="I192" s="383"/>
      <c r="J192" s="227"/>
    </row>
    <row r="193" spans="1:10" ht="16.5" customHeight="1" thickBot="1">
      <c r="A193" s="38">
        <v>80000</v>
      </c>
      <c r="B193" s="76" t="s">
        <v>88</v>
      </c>
      <c r="C193" s="76"/>
      <c r="D193" s="250"/>
      <c r="E193" s="251"/>
      <c r="F193" s="252"/>
      <c r="G193" s="253"/>
      <c r="H193" s="351"/>
      <c r="I193" s="352"/>
      <c r="J193" s="353">
        <f>+J195</f>
        <v>94600</v>
      </c>
    </row>
    <row r="194" spans="1:10" ht="16.5" customHeight="1" thickBot="1">
      <c r="A194" s="30">
        <v>85000</v>
      </c>
      <c r="B194" s="80" t="s">
        <v>134</v>
      </c>
      <c r="C194" s="80"/>
      <c r="D194" s="354"/>
      <c r="E194" s="355"/>
      <c r="F194" s="356"/>
      <c r="G194" s="205"/>
      <c r="H194" s="351"/>
      <c r="I194" s="352"/>
      <c r="J194" s="131"/>
    </row>
    <row r="195" spans="1:10" ht="12" customHeight="1">
      <c r="A195" s="46">
        <v>85100</v>
      </c>
      <c r="B195" s="94" t="s">
        <v>118</v>
      </c>
      <c r="C195" s="94"/>
      <c r="D195" s="357"/>
      <c r="E195" s="358"/>
      <c r="F195" s="359"/>
      <c r="G195" s="360"/>
      <c r="H195" s="361"/>
      <c r="I195" s="362"/>
      <c r="J195" s="138">
        <f>SUM(G196:G197)</f>
        <v>94600</v>
      </c>
    </row>
    <row r="196" spans="1:10" ht="12" customHeight="1">
      <c r="A196" s="7"/>
      <c r="B196" s="92" t="s">
        <v>94</v>
      </c>
      <c r="C196" s="92" t="s">
        <v>13</v>
      </c>
      <c r="D196" s="338">
        <v>80</v>
      </c>
      <c r="E196" s="339">
        <v>40</v>
      </c>
      <c r="F196" s="363">
        <v>3</v>
      </c>
      <c r="G196" s="364">
        <f>+D196*E196*F196</f>
        <v>9600</v>
      </c>
      <c r="H196" s="398">
        <f>SUM(G196:G197)</f>
        <v>94600</v>
      </c>
      <c r="I196" s="380"/>
      <c r="J196" s="179"/>
    </row>
    <row r="197" spans="1:10" ht="12" customHeight="1" thickBot="1">
      <c r="A197" s="10"/>
      <c r="B197" s="95" t="s">
        <v>157</v>
      </c>
      <c r="C197" s="95" t="s">
        <v>15</v>
      </c>
      <c r="D197" s="365">
        <v>1</v>
      </c>
      <c r="E197" s="366">
        <v>1</v>
      </c>
      <c r="F197" s="367">
        <v>1</v>
      </c>
      <c r="G197" s="368">
        <v>85000</v>
      </c>
      <c r="H197" s="399"/>
      <c r="I197" s="369"/>
      <c r="J197" s="370"/>
    </row>
    <row r="198" spans="1:10" ht="15.75" thickBot="1">
      <c r="A198" s="20"/>
      <c r="B198" s="20"/>
      <c r="C198" s="20"/>
      <c r="D198" s="20"/>
      <c r="E198" s="20"/>
      <c r="F198" s="402" t="s">
        <v>3</v>
      </c>
      <c r="G198" s="403"/>
      <c r="H198" s="11">
        <f>SUM(H31:H196)</f>
        <v>7016213</v>
      </c>
      <c r="I198" s="12">
        <f>SUM(I31:I197)</f>
        <v>9413110</v>
      </c>
      <c r="J198" s="21">
        <f>+J28+J122+J185+J193</f>
        <v>13260338</v>
      </c>
    </row>
    <row r="199" spans="1:10" ht="15.75" thickBot="1">
      <c r="A199" s="20"/>
      <c r="B199" s="20"/>
      <c r="C199" s="20"/>
      <c r="D199" s="20"/>
      <c r="E199" s="20"/>
      <c r="F199" s="404" t="s">
        <v>101</v>
      </c>
      <c r="G199" s="405"/>
      <c r="H199" s="13"/>
      <c r="I199" s="13"/>
      <c r="J199" s="21">
        <f>+J198/6.96</f>
        <v>1905220.9770114943</v>
      </c>
    </row>
    <row r="202" spans="1:10">
      <c r="J202" s="5"/>
    </row>
  </sheetData>
  <mergeCells count="55">
    <mergeCell ref="H196:H197"/>
    <mergeCell ref="F198:G198"/>
    <mergeCell ref="F199:G199"/>
    <mergeCell ref="J178:J181"/>
    <mergeCell ref="H183:H184"/>
    <mergeCell ref="I183:I184"/>
    <mergeCell ref="H188:H191"/>
    <mergeCell ref="I188:I191"/>
    <mergeCell ref="C174:C178"/>
    <mergeCell ref="D174:D178"/>
    <mergeCell ref="E174:E178"/>
    <mergeCell ref="F174:F178"/>
    <mergeCell ref="G174:G178"/>
    <mergeCell ref="C170:C173"/>
    <mergeCell ref="D170:D173"/>
    <mergeCell ref="E170:E173"/>
    <mergeCell ref="F170:F173"/>
    <mergeCell ref="G170:G173"/>
    <mergeCell ref="H150:H153"/>
    <mergeCell ref="H156:H157"/>
    <mergeCell ref="I156:I157"/>
    <mergeCell ref="H162:H181"/>
    <mergeCell ref="I162:I181"/>
    <mergeCell ref="H131:H133"/>
    <mergeCell ref="I131:I133"/>
    <mergeCell ref="H135:H138"/>
    <mergeCell ref="I135:I138"/>
    <mergeCell ref="H141:H146"/>
    <mergeCell ref="I141:I146"/>
    <mergeCell ref="H108:H109"/>
    <mergeCell ref="I108:I109"/>
    <mergeCell ref="H111:H121"/>
    <mergeCell ref="I111:I121"/>
    <mergeCell ref="H127:H128"/>
    <mergeCell ref="I127:I128"/>
    <mergeCell ref="H68:H76"/>
    <mergeCell ref="I68:I76"/>
    <mergeCell ref="H79:H83"/>
    <mergeCell ref="I79:I83"/>
    <mergeCell ref="H86:H87"/>
    <mergeCell ref="I86:I87"/>
    <mergeCell ref="H5:H23"/>
    <mergeCell ref="I5:I23"/>
    <mergeCell ref="H39:H47"/>
    <mergeCell ref="I39:I47"/>
    <mergeCell ref="H49:H66"/>
    <mergeCell ref="I49:I66"/>
    <mergeCell ref="A1:J1"/>
    <mergeCell ref="A2:J2"/>
    <mergeCell ref="A3:A4"/>
    <mergeCell ref="B3:B4"/>
    <mergeCell ref="C3:C4"/>
    <mergeCell ref="D3:D4"/>
    <mergeCell ref="E3:G3"/>
    <mergeCell ref="J3:J4"/>
  </mergeCells>
  <pageMargins left="1.4960629921259843" right="0.70866141732283472" top="0.74803149606299213" bottom="0.35433070866141736" header="0.31496062992125984" footer="0.31496062992125984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Presup. EH-ENNA 2016 tgn</vt:lpstr>
      <vt:lpstr>Pres. EH-ENNA 2016 fin.ext</vt:lpstr>
      <vt:lpstr>'Presup. EH-ENNA 2016 tgn'!Área_de_impresión</vt:lpstr>
      <vt:lpstr>'Presup. EH-ENNA 2016 tgn'!Títulos_a_imprimir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A</dc:creator>
  <cp:lastModifiedBy>aparedes</cp:lastModifiedBy>
  <cp:lastPrinted>2016-05-30T20:38:36Z</cp:lastPrinted>
  <dcterms:created xsi:type="dcterms:W3CDTF">2012-12-07T21:54:21Z</dcterms:created>
  <dcterms:modified xsi:type="dcterms:W3CDTF">2016-07-11T23:38:22Z</dcterms:modified>
</cp:coreProperties>
</file>